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400" windowHeight="10245" tabRatio="414" activeTab="2"/>
  </bookViews>
  <sheets>
    <sheet name="Enunciado" sheetId="1" r:id="rId1"/>
    <sheet name="Conteo" sheetId="2" r:id="rId2"/>
    <sheet name="MedidasDatosAgrupados" sheetId="3" r:id="rId3"/>
    <sheet name="Tanteo de agrupación" sheetId="4" r:id="rId4"/>
  </sheets>
  <externalReferences>
    <externalReference r:id="rId8"/>
    <externalReference r:id="rId9"/>
  </externalReferences>
  <definedNames>
    <definedName name="_xlnm.Print_Area" localSheetId="0">'Enunciado'!$L$12:$Q$35</definedName>
    <definedName name="_xlnm.Print_Area" localSheetId="2">'MedidasDatosAgrupados'!$B$1:$Q$40</definedName>
    <definedName name="_xlnm.Print_Area" localSheetId="3">'Tanteo de agrupación'!$P$1:$P$42</definedName>
    <definedName name="borrame" localSheetId="2">#REF!</definedName>
    <definedName name="borrame">#REF!</definedName>
    <definedName name="Datos4">#REF!</definedName>
    <definedName name="dats" localSheetId="0">'Enunciado'!$H$13:$H$113</definedName>
    <definedName name="dats">'Tanteo de agrupación'!#REF!</definedName>
    <definedName name="hola">#REF!</definedName>
    <definedName name="Tabla4">#REF!</definedName>
  </definedNames>
  <calcPr fullCalcOnLoad="1"/>
  <pivotCaches>
    <pivotCache cacheId="3" r:id="rId5"/>
  </pivotCaches>
</workbook>
</file>

<file path=xl/sharedStrings.xml><?xml version="1.0" encoding="utf-8"?>
<sst xmlns="http://schemas.openxmlformats.org/spreadsheetml/2006/main" count="491" uniqueCount="332">
  <si>
    <t>Total</t>
  </si>
  <si>
    <t>Total general</t>
  </si>
  <si>
    <t>(xi-media)^2</t>
  </si>
  <si>
    <t>(xi-media)^3</t>
  </si>
  <si>
    <t>(xi-media)^4</t>
  </si>
  <si>
    <t>c =</t>
  </si>
  <si>
    <t>MARCAS DE CLASE</t>
  </si>
  <si>
    <t>FRECUENCIA</t>
  </si>
  <si>
    <t>FRECUENCIA ACUMULADA</t>
  </si>
  <si>
    <t>FRECUENCIA RELATIVA</t>
  </si>
  <si>
    <t>FRECUENCIA RELATIVA ACUMULADA</t>
  </si>
  <si>
    <t>c</t>
  </si>
  <si>
    <t>-</t>
  </si>
  <si>
    <t>=</t>
  </si>
  <si>
    <t>Si se desea agrupar los datos en:</t>
  </si>
  <si>
    <t>clases</t>
  </si>
  <si>
    <t>»</t>
  </si>
  <si>
    <t>No. de decimales a redondear:</t>
  </si>
  <si>
    <t>Rango de la tabla:</t>
  </si>
  <si>
    <t xml:space="preserve">  Precisión:</t>
  </si>
  <si>
    <t>Columnas auxiliares para el cálculo</t>
  </si>
  <si>
    <t>INTERVALOS DE CLASE</t>
  </si>
  <si>
    <t>FRONTERAS DE CLASE</t>
  </si>
  <si>
    <t>Clase:</t>
  </si>
  <si>
    <t>Linf</t>
  </si>
  <si>
    <t>g1</t>
  </si>
  <si>
    <t>Lsup</t>
  </si>
  <si>
    <t>Límite
inferior</t>
  </si>
  <si>
    <t>g2</t>
  </si>
  <si>
    <t>Límite
superior</t>
  </si>
  <si>
    <t>SUMAS:</t>
  </si>
  <si>
    <t>Longitud de clase</t>
  </si>
  <si>
    <t>COEFICIENTE DE SESGO</t>
  </si>
  <si>
    <t>(Tercer momento estandarizado)</t>
  </si>
  <si>
    <t>Número de clases</t>
  </si>
  <si>
    <t>m</t>
  </si>
  <si>
    <t>COEFICIENTE DE CURTOSIS</t>
  </si>
  <si>
    <t>Total de datos</t>
  </si>
  <si>
    <t>N</t>
  </si>
  <si>
    <t>(Cuarto momento estandarizado)</t>
  </si>
  <si>
    <t>MEDIA</t>
  </si>
  <si>
    <t>X</t>
  </si>
  <si>
    <t>ALGUNOS FRACTILES:</t>
  </si>
  <si>
    <t>MEDIANA</t>
  </si>
  <si>
    <t>MODA</t>
  </si>
  <si>
    <t>Mo</t>
  </si>
  <si>
    <t>RANGO:</t>
  </si>
  <si>
    <t>R</t>
  </si>
  <si>
    <t>VARIANZA</t>
  </si>
  <si>
    <t>DESV. EST.</t>
  </si>
  <si>
    <t>S</t>
  </si>
  <si>
    <t>COEF. DE VARIACIÓN</t>
  </si>
  <si>
    <t>CV</t>
  </si>
  <si>
    <r>
      <t>x</t>
    </r>
    <r>
      <rPr>
        <b/>
        <i/>
        <vertAlign val="subscript"/>
        <sz val="16"/>
        <rFont val="Times New Roman"/>
        <family val="1"/>
      </rPr>
      <t>i</t>
    </r>
  </si>
  <si>
    <r>
      <t>f</t>
    </r>
    <r>
      <rPr>
        <b/>
        <i/>
        <vertAlign val="subscript"/>
        <sz val="16"/>
        <rFont val="Times New Roman"/>
        <family val="1"/>
      </rPr>
      <t>i</t>
    </r>
  </si>
  <si>
    <r>
      <t>F</t>
    </r>
    <r>
      <rPr>
        <b/>
        <i/>
        <vertAlign val="subscript"/>
        <sz val="16"/>
        <rFont val="Times New Roman"/>
        <family val="1"/>
      </rPr>
      <t>i</t>
    </r>
  </si>
  <si>
    <r>
      <t>f'</t>
    </r>
    <r>
      <rPr>
        <b/>
        <i/>
        <vertAlign val="subscript"/>
        <sz val="16"/>
        <rFont val="Times New Roman"/>
        <family val="1"/>
      </rPr>
      <t>i</t>
    </r>
  </si>
  <si>
    <r>
      <t>F'</t>
    </r>
    <r>
      <rPr>
        <b/>
        <i/>
        <vertAlign val="subscript"/>
        <sz val="16"/>
        <rFont val="Times New Roman"/>
        <family val="1"/>
      </rPr>
      <t>i</t>
    </r>
  </si>
  <si>
    <r>
      <t>f</t>
    </r>
    <r>
      <rPr>
        <b/>
        <i/>
        <vertAlign val="subscript"/>
        <sz val="16"/>
        <rFont val="Times New Roman"/>
        <family val="1"/>
      </rPr>
      <t>i</t>
    </r>
    <r>
      <rPr>
        <b/>
        <i/>
        <sz val="16"/>
        <rFont val="Times New Roman"/>
        <family val="1"/>
      </rPr>
      <t>*x</t>
    </r>
    <r>
      <rPr>
        <b/>
        <i/>
        <vertAlign val="subscript"/>
        <sz val="16"/>
        <rFont val="Times New Roman"/>
        <family val="1"/>
      </rPr>
      <t>i</t>
    </r>
  </si>
  <si>
    <r>
      <t>f</t>
    </r>
    <r>
      <rPr>
        <b/>
        <i/>
        <vertAlign val="subscript"/>
        <sz val="16"/>
        <rFont val="Times New Roman"/>
        <family val="1"/>
      </rPr>
      <t>i</t>
    </r>
    <r>
      <rPr>
        <b/>
        <i/>
        <sz val="16"/>
        <rFont val="Times New Roman"/>
        <family val="1"/>
      </rPr>
      <t>*</t>
    </r>
    <r>
      <rPr>
        <b/>
        <sz val="16"/>
        <rFont val="Times New Roman"/>
        <family val="1"/>
      </rPr>
      <t>(</t>
    </r>
    <r>
      <rPr>
        <b/>
        <i/>
        <sz val="16"/>
        <rFont val="Times New Roman"/>
        <family val="1"/>
      </rPr>
      <t>x</t>
    </r>
    <r>
      <rPr>
        <b/>
        <i/>
        <vertAlign val="subscript"/>
        <sz val="16"/>
        <rFont val="Times New Roman"/>
        <family val="1"/>
      </rPr>
      <t>i</t>
    </r>
    <r>
      <rPr>
        <b/>
        <sz val="16"/>
        <rFont val="Times New Roman"/>
        <family val="1"/>
      </rPr>
      <t>)</t>
    </r>
    <r>
      <rPr>
        <b/>
        <vertAlign val="superscript"/>
        <sz val="16"/>
        <rFont val="Times New Roman"/>
        <family val="1"/>
      </rPr>
      <t>2</t>
    </r>
  </si>
  <si>
    <r>
      <t xml:space="preserve"> f</t>
    </r>
    <r>
      <rPr>
        <b/>
        <i/>
        <vertAlign val="subscript"/>
        <sz val="16"/>
        <rFont val="Times New Roman"/>
        <family val="1"/>
      </rPr>
      <t>i</t>
    </r>
    <r>
      <rPr>
        <b/>
        <i/>
        <sz val="16"/>
        <rFont val="Times New Roman"/>
        <family val="1"/>
      </rPr>
      <t>*</t>
    </r>
    <r>
      <rPr>
        <b/>
        <sz val="16"/>
        <rFont val="Times New Roman"/>
        <family val="1"/>
      </rPr>
      <t>(</t>
    </r>
    <r>
      <rPr>
        <b/>
        <i/>
        <sz val="16"/>
        <rFont val="Times New Roman"/>
        <family val="1"/>
      </rPr>
      <t>x</t>
    </r>
    <r>
      <rPr>
        <b/>
        <i/>
        <vertAlign val="subscript"/>
        <sz val="16"/>
        <rFont val="Times New Roman"/>
        <family val="1"/>
      </rPr>
      <t>i</t>
    </r>
    <r>
      <rPr>
        <b/>
        <i/>
        <sz val="16"/>
        <rFont val="Times New Roman"/>
        <family val="1"/>
      </rPr>
      <t>-X</t>
    </r>
    <r>
      <rPr>
        <b/>
        <sz val="16"/>
        <rFont val="Times New Roman"/>
        <family val="1"/>
      </rPr>
      <t>)</t>
    </r>
    <r>
      <rPr>
        <b/>
        <vertAlign val="superscript"/>
        <sz val="16"/>
        <rFont val="Times New Roman"/>
        <family val="1"/>
      </rPr>
      <t>3</t>
    </r>
  </si>
  <si>
    <r>
      <t>f</t>
    </r>
    <r>
      <rPr>
        <b/>
        <i/>
        <vertAlign val="subscript"/>
        <sz val="16"/>
        <rFont val="Times New Roman"/>
        <family val="1"/>
      </rPr>
      <t>i</t>
    </r>
    <r>
      <rPr>
        <b/>
        <i/>
        <sz val="16"/>
        <rFont val="Times New Roman"/>
        <family val="1"/>
      </rPr>
      <t>*</t>
    </r>
    <r>
      <rPr>
        <b/>
        <sz val="16"/>
        <rFont val="Times New Roman"/>
        <family val="1"/>
      </rPr>
      <t>(</t>
    </r>
    <r>
      <rPr>
        <b/>
        <i/>
        <sz val="16"/>
        <rFont val="Times New Roman"/>
        <family val="1"/>
      </rPr>
      <t>x</t>
    </r>
    <r>
      <rPr>
        <b/>
        <i/>
        <vertAlign val="subscript"/>
        <sz val="16"/>
        <rFont val="Times New Roman"/>
        <family val="1"/>
      </rPr>
      <t>i</t>
    </r>
    <r>
      <rPr>
        <b/>
        <i/>
        <sz val="16"/>
        <rFont val="Times New Roman"/>
        <family val="1"/>
      </rPr>
      <t>-X</t>
    </r>
    <r>
      <rPr>
        <b/>
        <sz val="16"/>
        <rFont val="Times New Roman"/>
        <family val="1"/>
      </rPr>
      <t>)</t>
    </r>
    <r>
      <rPr>
        <b/>
        <vertAlign val="superscript"/>
        <sz val="16"/>
        <rFont val="Times New Roman"/>
        <family val="1"/>
      </rPr>
      <t>4</t>
    </r>
  </si>
  <si>
    <r>
      <t>a</t>
    </r>
    <r>
      <rPr>
        <b/>
        <i/>
        <vertAlign val="subscript"/>
        <sz val="12"/>
        <rFont val="Arial"/>
        <family val="2"/>
      </rPr>
      <t>3</t>
    </r>
    <r>
      <rPr>
        <b/>
        <i/>
        <sz val="12"/>
        <rFont val="Arial"/>
        <family val="2"/>
      </rPr>
      <t xml:space="preserve"> =</t>
    </r>
  </si>
  <si>
    <r>
      <t>a</t>
    </r>
    <r>
      <rPr>
        <b/>
        <i/>
        <vertAlign val="subscript"/>
        <sz val="12"/>
        <rFont val="Arial"/>
        <family val="2"/>
      </rPr>
      <t>4</t>
    </r>
    <r>
      <rPr>
        <b/>
        <i/>
        <sz val="12"/>
        <rFont val="Arial"/>
        <family val="2"/>
      </rPr>
      <t xml:space="preserve"> =</t>
    </r>
  </si>
  <si>
    <r>
      <t>Q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= P</t>
    </r>
    <r>
      <rPr>
        <vertAlign val="subscript"/>
        <sz val="12"/>
        <rFont val="Arial"/>
        <family val="2"/>
      </rPr>
      <t>25</t>
    </r>
    <r>
      <rPr>
        <sz val="12"/>
        <rFont val="Arial"/>
        <family val="2"/>
      </rPr>
      <t xml:space="preserve"> =</t>
    </r>
  </si>
  <si>
    <r>
      <t>Q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= P</t>
    </r>
    <r>
      <rPr>
        <vertAlign val="subscript"/>
        <sz val="12"/>
        <rFont val="Arial"/>
        <family val="2"/>
      </rPr>
      <t>50</t>
    </r>
    <r>
      <rPr>
        <sz val="12"/>
        <rFont val="Arial"/>
        <family val="2"/>
      </rPr>
      <t xml:space="preserve"> = D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=</t>
    </r>
  </si>
  <si>
    <r>
      <t>Q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= P</t>
    </r>
    <r>
      <rPr>
        <vertAlign val="subscript"/>
        <sz val="12"/>
        <rFont val="Arial"/>
        <family val="2"/>
      </rPr>
      <t>75</t>
    </r>
    <r>
      <rPr>
        <sz val="12"/>
        <rFont val="Arial"/>
        <family val="2"/>
      </rPr>
      <t xml:space="preserve"> =</t>
    </r>
  </si>
  <si>
    <r>
      <t xml:space="preserve">ó </t>
    </r>
    <r>
      <rPr>
        <i/>
        <sz val="12"/>
        <rFont val="Times New Roman"/>
        <family val="1"/>
      </rPr>
      <t>x</t>
    </r>
    <r>
      <rPr>
        <vertAlign val="subscript"/>
        <sz val="10"/>
        <rFont val="Arial"/>
        <family val="2"/>
      </rPr>
      <t>mo</t>
    </r>
  </si>
  <si>
    <r>
      <t>P</t>
    </r>
    <r>
      <rPr>
        <vertAlign val="subscript"/>
        <sz val="12"/>
        <rFont val="Arial"/>
        <family val="2"/>
      </rPr>
      <t>10</t>
    </r>
    <r>
      <rPr>
        <sz val="12"/>
        <rFont val="Arial"/>
        <family val="2"/>
      </rPr>
      <t xml:space="preserve"> = D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=</t>
    </r>
  </si>
  <si>
    <r>
      <t>P</t>
    </r>
    <r>
      <rPr>
        <vertAlign val="subscript"/>
        <sz val="12"/>
        <rFont val="Arial"/>
        <family val="2"/>
      </rPr>
      <t>20</t>
    </r>
    <r>
      <rPr>
        <sz val="12"/>
        <rFont val="Arial"/>
        <family val="2"/>
      </rPr>
      <t xml:space="preserve"> = 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=</t>
    </r>
  </si>
  <si>
    <r>
      <t>P</t>
    </r>
    <r>
      <rPr>
        <vertAlign val="subscript"/>
        <sz val="12"/>
        <rFont val="Arial"/>
        <family val="2"/>
      </rPr>
      <t>30</t>
    </r>
    <r>
      <rPr>
        <sz val="12"/>
        <rFont val="Arial"/>
        <family val="2"/>
      </rPr>
      <t xml:space="preserve"> =</t>
    </r>
  </si>
  <si>
    <r>
      <t>S</t>
    </r>
    <r>
      <rPr>
        <b/>
        <i/>
        <vertAlign val="superscript"/>
        <sz val="12"/>
        <rFont val="Times New Roman"/>
        <family val="1"/>
      </rPr>
      <t>2</t>
    </r>
  </si>
  <si>
    <r>
      <t>P</t>
    </r>
    <r>
      <rPr>
        <vertAlign val="subscript"/>
        <sz val="12"/>
        <rFont val="Arial"/>
        <family val="2"/>
      </rPr>
      <t>70</t>
    </r>
    <r>
      <rPr>
        <sz val="12"/>
        <rFont val="Arial"/>
        <family val="2"/>
      </rPr>
      <t xml:space="preserve"> =</t>
    </r>
  </si>
  <si>
    <r>
      <t>P</t>
    </r>
    <r>
      <rPr>
        <vertAlign val="subscript"/>
        <sz val="12"/>
        <rFont val="Arial"/>
        <family val="2"/>
      </rPr>
      <t>80</t>
    </r>
    <r>
      <rPr>
        <sz val="12"/>
        <rFont val="Arial"/>
        <family val="2"/>
      </rPr>
      <t xml:space="preserve"> =</t>
    </r>
  </si>
  <si>
    <r>
      <t>P</t>
    </r>
    <r>
      <rPr>
        <vertAlign val="subscript"/>
        <sz val="12"/>
        <rFont val="Arial"/>
        <family val="2"/>
      </rPr>
      <t>90</t>
    </r>
    <r>
      <rPr>
        <sz val="12"/>
        <rFont val="Arial"/>
        <family val="2"/>
      </rPr>
      <t xml:space="preserve"> =</t>
    </r>
  </si>
  <si>
    <t>Min(Xi)</t>
  </si>
  <si>
    <t>Max(Xi)</t>
  </si>
  <si>
    <t>Rango=</t>
  </si>
  <si>
    <t>la longitud del intervalo (c) se calcula:</t>
  </si>
  <si>
    <t>Iniciar la primera frontera en:</t>
  </si>
  <si>
    <t>La última frontera es:</t>
  </si>
  <si>
    <t>Redondear al entero mayor</t>
  </si>
  <si>
    <t>m =</t>
  </si>
  <si>
    <t>Si se desea agrupar los datos en (m) clases de longitud c=</t>
  </si>
  <si>
    <t>el número de clases se calcula:</t>
  </si>
  <si>
    <t>Prob y Estad. para Ingeniería y Ciencias</t>
  </si>
  <si>
    <t>Devore</t>
  </si>
  <si>
    <t>Ejecicio 23, pág. 23</t>
  </si>
  <si>
    <t>Estudio de ruptura de la urdimbre durante el tejido.</t>
  </si>
  <si>
    <t>Los datos representan el número de ciclos de esfuerzo hasta la ruptura del hilo</t>
  </si>
  <si>
    <t>se realizaron 100 ensayos.</t>
  </si>
  <si>
    <t>NumCiclos</t>
  </si>
  <si>
    <t>Coeficiente de variación =</t>
  </si>
  <si>
    <t>Media =</t>
  </si>
  <si>
    <t>Mediana =</t>
  </si>
  <si>
    <t>Moda =</t>
  </si>
  <si>
    <t>Varianza =</t>
  </si>
  <si>
    <t>Desviación estándar =</t>
  </si>
  <si>
    <t>Medidas descriptivas para datos sin agrupar</t>
  </si>
  <si>
    <t>Medición: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</si>
  <si>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</si>
  <si>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</si>
  <si>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</si>
  <si>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</si>
  <si>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</si>
  <si>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</si>
  <si>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</si>
  <si>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</si>
  <si>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</si>
  <si>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</si>
  <si>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</si>
  <si>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x21</t>
  </si>
  <si>
    <t>x22</t>
  </si>
  <si>
    <t>x23</t>
  </si>
  <si>
    <t>x24</t>
  </si>
  <si>
    <t>x25</t>
  </si>
  <si>
    <t>x26</t>
  </si>
  <si>
    <t>x27</t>
  </si>
  <si>
    <t>x28</t>
  </si>
  <si>
    <t>x29</t>
  </si>
  <si>
    <t>x30</t>
  </si>
  <si>
    <t>x31</t>
  </si>
  <si>
    <t>x32</t>
  </si>
  <si>
    <t>x33</t>
  </si>
  <si>
    <t>x34</t>
  </si>
  <si>
    <t>x35</t>
  </si>
  <si>
    <t>x36</t>
  </si>
  <si>
    <t>x37</t>
  </si>
  <si>
    <t>x38</t>
  </si>
  <si>
    <t>x39</t>
  </si>
  <si>
    <t>x40</t>
  </si>
  <si>
    <t>x41</t>
  </si>
  <si>
    <t>x42</t>
  </si>
  <si>
    <t>x43</t>
  </si>
  <si>
    <t>x44</t>
  </si>
  <si>
    <t>x45</t>
  </si>
  <si>
    <t>x46</t>
  </si>
  <si>
    <t>x47</t>
  </si>
  <si>
    <t>x48</t>
  </si>
  <si>
    <t>x49</t>
  </si>
  <si>
    <t>x50</t>
  </si>
  <si>
    <t>x51</t>
  </si>
  <si>
    <t>x52</t>
  </si>
  <si>
    <t>x53</t>
  </si>
  <si>
    <t>x54</t>
  </si>
  <si>
    <t>x55</t>
  </si>
  <si>
    <t>x56</t>
  </si>
  <si>
    <t>x57</t>
  </si>
  <si>
    <t>x58</t>
  </si>
  <si>
    <t>x59</t>
  </si>
  <si>
    <t>x60</t>
  </si>
  <si>
    <t>x61</t>
  </si>
  <si>
    <t>x62</t>
  </si>
  <si>
    <t>x63</t>
  </si>
  <si>
    <t>x64</t>
  </si>
  <si>
    <t>x65</t>
  </si>
  <si>
    <t>x66</t>
  </si>
  <si>
    <t>x67</t>
  </si>
  <si>
    <t>x68</t>
  </si>
  <si>
    <t>x69</t>
  </si>
  <si>
    <t>x70</t>
  </si>
  <si>
    <t>x71</t>
  </si>
  <si>
    <t>x72</t>
  </si>
  <si>
    <t>x73</t>
  </si>
  <si>
    <t>x74</t>
  </si>
  <si>
    <t>x75</t>
  </si>
  <si>
    <t>x76</t>
  </si>
  <si>
    <t>x77</t>
  </si>
  <si>
    <t>x78</t>
  </si>
  <si>
    <t>x79</t>
  </si>
  <si>
    <t>x80</t>
  </si>
  <si>
    <t>x81</t>
  </si>
  <si>
    <t>x82</t>
  </si>
  <si>
    <t>x83</t>
  </si>
  <si>
    <t>x84</t>
  </si>
  <si>
    <t>x85</t>
  </si>
  <si>
    <t>x86</t>
  </si>
  <si>
    <t>x87</t>
  </si>
  <si>
    <t>x88</t>
  </si>
  <si>
    <t>x89</t>
  </si>
  <si>
    <t>x90</t>
  </si>
  <si>
    <t>x91</t>
  </si>
  <si>
    <t>x92</t>
  </si>
  <si>
    <t>x93</t>
  </si>
  <si>
    <t>x94</t>
  </si>
  <si>
    <t>x95</t>
  </si>
  <si>
    <t>x96</t>
  </si>
  <si>
    <t>x97</t>
  </si>
  <si>
    <t>x98</t>
  </si>
  <si>
    <t>x99</t>
  </si>
  <si>
    <t>x100</t>
  </si>
  <si>
    <t>x01</t>
  </si>
  <si>
    <t>x02</t>
  </si>
  <si>
    <t>x03</t>
  </si>
  <si>
    <t>x04</t>
  </si>
  <si>
    <t>x05</t>
  </si>
  <si>
    <t>x06</t>
  </si>
  <si>
    <t>x07</t>
  </si>
  <si>
    <t>x08</t>
  </si>
  <si>
    <t>x09</t>
  </si>
  <si>
    <t>x(01)</t>
  </si>
  <si>
    <t>x(02)</t>
  </si>
  <si>
    <t>x(03)</t>
  </si>
  <si>
    <t>x(04)</t>
  </si>
  <si>
    <t>x(05)</t>
  </si>
  <si>
    <t>x(06)</t>
  </si>
  <si>
    <t>x(07)</t>
  </si>
  <si>
    <t>x(08)</t>
  </si>
  <si>
    <t>x(09)</t>
  </si>
  <si>
    <t>x(10)</t>
  </si>
  <si>
    <t>x(11)</t>
  </si>
  <si>
    <t>x(12)</t>
  </si>
  <si>
    <t>x(13)</t>
  </si>
  <si>
    <t>x(14)</t>
  </si>
  <si>
    <t>x(15)</t>
  </si>
  <si>
    <t>x(16)</t>
  </si>
  <si>
    <t>x(17)</t>
  </si>
  <si>
    <t>x(18)</t>
  </si>
  <si>
    <t>x(19)</t>
  </si>
  <si>
    <t>x(20)</t>
  </si>
  <si>
    <t>x(21)</t>
  </si>
  <si>
    <t>x(22)</t>
  </si>
  <si>
    <t>x(23)</t>
  </si>
  <si>
    <t>x(24)</t>
  </si>
  <si>
    <t>x(25)</t>
  </si>
  <si>
    <t>x(26)</t>
  </si>
  <si>
    <t>x(27)</t>
  </si>
  <si>
    <t>x(28)</t>
  </si>
  <si>
    <t>x(29)</t>
  </si>
  <si>
    <t>x(30)</t>
  </si>
  <si>
    <t>x(31)</t>
  </si>
  <si>
    <t>x(32)</t>
  </si>
  <si>
    <t>x(33)</t>
  </si>
  <si>
    <t>x(34)</t>
  </si>
  <si>
    <t>x(35)</t>
  </si>
  <si>
    <t>x(36)</t>
  </si>
  <si>
    <t>x(37)</t>
  </si>
  <si>
    <t>x(38)</t>
  </si>
  <si>
    <t>x(39)</t>
  </si>
  <si>
    <t>x(40)</t>
  </si>
  <si>
    <t>x(41)</t>
  </si>
  <si>
    <t>x(42)</t>
  </si>
  <si>
    <t>x(43)</t>
  </si>
  <si>
    <t>x(44)</t>
  </si>
  <si>
    <t>x(45)</t>
  </si>
  <si>
    <t>x(46)</t>
  </si>
  <si>
    <t>x(47)</t>
  </si>
  <si>
    <t>x(48)</t>
  </si>
  <si>
    <t>x(49)</t>
  </si>
  <si>
    <t>x(50)</t>
  </si>
  <si>
    <t>x(51)</t>
  </si>
  <si>
    <t>x(52)</t>
  </si>
  <si>
    <t>x(53)</t>
  </si>
  <si>
    <t>x(54)</t>
  </si>
  <si>
    <t>x(55)</t>
  </si>
  <si>
    <t>x(56)</t>
  </si>
  <si>
    <t>x(57)</t>
  </si>
  <si>
    <t>x(58)</t>
  </si>
  <si>
    <t>x(59)</t>
  </si>
  <si>
    <t>x(60)</t>
  </si>
  <si>
    <t>x(61)</t>
  </si>
  <si>
    <t>x(62)</t>
  </si>
  <si>
    <t>x(63)</t>
  </si>
  <si>
    <t>x(64)</t>
  </si>
  <si>
    <t>x(65)</t>
  </si>
  <si>
    <t>x(66)</t>
  </si>
  <si>
    <t>x(67)</t>
  </si>
  <si>
    <t>x(68)</t>
  </si>
  <si>
    <t>x(69)</t>
  </si>
  <si>
    <t>x(70)</t>
  </si>
  <si>
    <t>x(71)</t>
  </si>
  <si>
    <t>x(72)</t>
  </si>
  <si>
    <t>x(73)</t>
  </si>
  <si>
    <t>x(74)</t>
  </si>
  <si>
    <t>x(75)</t>
  </si>
  <si>
    <t>x(76)</t>
  </si>
  <si>
    <t>x(77)</t>
  </si>
  <si>
    <t>x(78)</t>
  </si>
  <si>
    <t>x(79)</t>
  </si>
  <si>
    <t>x(80)</t>
  </si>
  <si>
    <t>x(81)</t>
  </si>
  <si>
    <t>x(82)</t>
  </si>
  <si>
    <t>x(83)</t>
  </si>
  <si>
    <t>x(84)</t>
  </si>
  <si>
    <t>x(85)</t>
  </si>
  <si>
    <t>x(86)</t>
  </si>
  <si>
    <t>x(87)</t>
  </si>
  <si>
    <t>x(88)</t>
  </si>
  <si>
    <t>x(89)</t>
  </si>
  <si>
    <t>x(90)</t>
  </si>
  <si>
    <t>x(91)</t>
  </si>
  <si>
    <t>x(92)</t>
  </si>
  <si>
    <t>x(93)</t>
  </si>
  <si>
    <t>x(94)</t>
  </si>
  <si>
    <t>x(95)</t>
  </si>
  <si>
    <t>x(96)</t>
  </si>
  <si>
    <t>x(97)</t>
  </si>
  <si>
    <t>x(98)</t>
  </si>
  <si>
    <t>x(99)</t>
  </si>
  <si>
    <t>x(100)</t>
  </si>
  <si>
    <t>7a. Edición</t>
  </si>
  <si>
    <t>Desviación media =</t>
  </si>
  <si>
    <t>Máximo =</t>
  </si>
  <si>
    <t>Mínimo =</t>
  </si>
  <si>
    <t>Rango =</t>
  </si>
  <si>
    <t>Primer cuartil =</t>
  </si>
  <si>
    <t>Segundo cuartil =</t>
  </si>
  <si>
    <t>Tercer Cuartil =</t>
  </si>
  <si>
    <t>Coeficiente de sesgo =</t>
  </si>
  <si>
    <t>Coeficiente de curtósis =</t>
  </si>
  <si>
    <t>Muestra en el orden original</t>
  </si>
  <si>
    <t>de aparición de los datos</t>
  </si>
  <si>
    <t>Muestra ordenada para identificar cuantiles</t>
  </si>
  <si>
    <t>Xi</t>
  </si>
  <si>
    <t>Medición</t>
  </si>
  <si>
    <t>Orden</t>
  </si>
  <si>
    <t>Contar de Xi</t>
  </si>
  <si>
    <t>Sumas:</t>
  </si>
  <si>
    <t>n=</t>
  </si>
  <si>
    <t>Varianza=</t>
  </si>
  <si>
    <t>Desvieción estándar=</t>
  </si>
  <si>
    <t>Coef. De sesgo=</t>
  </si>
  <si>
    <t>Coef. De curtosis=</t>
  </si>
  <si>
    <t>15-99</t>
  </si>
  <si>
    <t>100-184</t>
  </si>
  <si>
    <t>185-269</t>
  </si>
  <si>
    <t>270-354</t>
  </si>
  <si>
    <t>355-439</t>
  </si>
  <si>
    <t>440-524</t>
  </si>
  <si>
    <t>525-609</t>
  </si>
  <si>
    <t>610-694</t>
  </si>
  <si>
    <t>780-864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</si>
</sst>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.00%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N$&quot;#,##0_);\(&quot;N$&quot;#,##0\)"/>
    <numFmt numFmtId="174" formatCode="&quot;N$&quot;#,##0_);[Red]\(&quot;N$&quot;#,##0\)"/>
    <numFmt numFmtId="175" formatCode="&quot;N$&quot;#,##0.00_);\(&quot;N$&quot;#,##0.00\)"/>
    <numFmt numFmtId="176" formatCode="&quot;N$&quot;#,##0.00_);[Red]\(&quot;N$&quot;#,##0.00\)"/>
    <numFmt numFmtId="177" formatCode="_(&quot;N$&quot;* #,##0_);_(&quot;N$&quot;* \(#,##0\);_(&quot;N$&quot;* &quot;-&quot;_);_(@_)"/>
    <numFmt numFmtId="178" formatCode="_(&quot;N$&quot;* #,##0.00_);_(&quot;N$&quot;* \(#,##0.00\);_(&quot;N$&quot;* &quot;-&quot;??_);_(@_)"/>
    <numFmt numFmtId="179" formatCode="0.0"/>
    <numFmt numFmtId="180" formatCode="0.000"/>
    <numFmt numFmtId="181" formatCode="0.0000"/>
    <numFmt numFmtId="182" formatCode="0.0000000"/>
    <numFmt numFmtId="183" formatCode="0.000000"/>
    <numFmt numFmtId="184" formatCode="0.00000"/>
    <numFmt numFmtId="185" formatCode="0.000000000"/>
    <numFmt numFmtId="186" formatCode="0.00000000"/>
    <numFmt numFmtId="187" formatCode="_(* #,##0.000_);_(* \(#,##0.000\);_(* &quot;-&quot;??_);_(@_)"/>
    <numFmt numFmtId="188" formatCode="_(* #,##0.0_);_(* \(#,##0.0\);_(* &quot;-&quot;??_);_(@_)"/>
    <numFmt numFmtId="189" formatCode="_(* #,##0_);_(* \(#,##0\);_(* &quot;-&quot;??_);_(@_)"/>
    <numFmt numFmtId="190" formatCode="0.000000000000000000"/>
    <numFmt numFmtId="191" formatCode="0.0E+00;\䬜"/>
    <numFmt numFmtId="192" formatCode="0.0E+00;\똔"/>
    <numFmt numFmtId="193" formatCode="0E+00;\똔"/>
    <numFmt numFmtId="194" formatCode="0.0000000000"/>
  </numFmts>
  <fonts count="36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0"/>
      <name val="Arial"/>
      <family val="0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0"/>
      <color indexed="56"/>
      <name val="Arial"/>
      <family val="2"/>
    </font>
    <font>
      <sz val="14"/>
      <name val="Symbol"/>
      <family val="1"/>
    </font>
    <font>
      <b/>
      <sz val="8"/>
      <name val="Arial"/>
      <family val="0"/>
    </font>
    <font>
      <b/>
      <sz val="14"/>
      <name val="Times New Roman"/>
      <family val="1"/>
    </font>
    <font>
      <sz val="12"/>
      <name val="Arial"/>
      <family val="2"/>
    </font>
    <font>
      <sz val="8"/>
      <color indexed="9"/>
      <name val="Arial"/>
      <family val="2"/>
    </font>
    <font>
      <b/>
      <i/>
      <vertAlign val="subscript"/>
      <sz val="16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vertAlign val="superscript"/>
      <sz val="16"/>
      <name val="Times New Roman"/>
      <family val="1"/>
    </font>
    <font>
      <sz val="11"/>
      <name val="Arial"/>
      <family val="2"/>
    </font>
    <font>
      <sz val="7"/>
      <name val="Arial"/>
      <family val="2"/>
    </font>
    <font>
      <b/>
      <i/>
      <sz val="12"/>
      <name val="Times New Roman"/>
      <family val="1"/>
    </font>
    <font>
      <b/>
      <sz val="11"/>
      <name val="Arial"/>
      <family val="2"/>
    </font>
    <font>
      <b/>
      <i/>
      <vertAlign val="subscript"/>
      <sz val="12"/>
      <name val="Arial"/>
      <family val="2"/>
    </font>
    <font>
      <b/>
      <i/>
      <sz val="12"/>
      <name val="Arial"/>
      <family val="2"/>
    </font>
    <font>
      <b/>
      <i/>
      <sz val="12"/>
      <name val="Symbol"/>
      <family val="1"/>
    </font>
    <font>
      <vertAlign val="subscript"/>
      <sz val="12"/>
      <name val="Arial"/>
      <family val="2"/>
    </font>
    <font>
      <i/>
      <sz val="12"/>
      <name val="Times New Roman"/>
      <family val="1"/>
    </font>
    <font>
      <vertAlign val="subscript"/>
      <sz val="10"/>
      <name val="Arial"/>
      <family val="2"/>
    </font>
    <font>
      <b/>
      <i/>
      <vertAlign val="superscript"/>
      <sz val="12"/>
      <name val="Times New Roman"/>
      <family val="1"/>
    </font>
    <font>
      <i/>
      <sz val="13"/>
      <name val="Times New Roman"/>
      <family val="0"/>
    </font>
    <font>
      <i/>
      <sz val="10"/>
      <name val="Times New Roman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4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19" applyFont="1">
      <alignment/>
      <protection/>
    </xf>
    <xf numFmtId="0" fontId="0" fillId="0" borderId="0" xfId="19" applyFont="1" applyAlignment="1">
      <alignment horizontal="center"/>
      <protection/>
    </xf>
    <xf numFmtId="0" fontId="0" fillId="0" borderId="0" xfId="19">
      <alignment/>
      <protection/>
    </xf>
    <xf numFmtId="0" fontId="3" fillId="0" borderId="7" xfId="19" applyFont="1" applyBorder="1" applyAlignment="1">
      <alignment horizontal="center"/>
      <protection/>
    </xf>
    <xf numFmtId="0" fontId="2" fillId="0" borderId="0" xfId="19" applyFont="1" applyAlignment="1">
      <alignment wrapText="1"/>
      <protection/>
    </xf>
    <xf numFmtId="0" fontId="0" fillId="0" borderId="0" xfId="19" applyFont="1" applyAlignment="1">
      <alignment wrapText="1"/>
      <protection/>
    </xf>
    <xf numFmtId="0" fontId="3" fillId="0" borderId="0" xfId="19" applyFont="1" applyBorder="1">
      <alignment/>
      <protection/>
    </xf>
    <xf numFmtId="179" fontId="0" fillId="0" borderId="0" xfId="19" applyNumberFormat="1" applyFont="1" applyBorder="1">
      <alignment/>
      <protection/>
    </xf>
    <xf numFmtId="0" fontId="0" fillId="0" borderId="0" xfId="19" applyFont="1" applyBorder="1">
      <alignment/>
      <protection/>
    </xf>
    <xf numFmtId="0" fontId="0" fillId="0" borderId="0" xfId="19" applyBorder="1">
      <alignment/>
      <protection/>
    </xf>
    <xf numFmtId="0" fontId="3" fillId="0" borderId="0" xfId="19" applyFont="1" applyBorder="1" applyAlignment="1" quotePrefix="1">
      <alignment horizontal="left" vertical="center"/>
      <protection/>
    </xf>
    <xf numFmtId="0" fontId="8" fillId="0" borderId="0" xfId="19" applyFont="1" applyAlignment="1">
      <alignment horizontal="center" vertical="center"/>
      <protection/>
    </xf>
    <xf numFmtId="0" fontId="4" fillId="0" borderId="0" xfId="19" applyFont="1" applyAlignment="1">
      <alignment horizontal="center" vertical="center"/>
      <protection/>
    </xf>
    <xf numFmtId="179" fontId="3" fillId="0" borderId="0" xfId="19" applyNumberFormat="1" applyFont="1" applyAlignment="1">
      <alignment horizontal="center" vertical="center"/>
      <protection/>
    </xf>
    <xf numFmtId="0" fontId="3" fillId="0" borderId="0" xfId="19" applyFont="1" applyAlignment="1">
      <alignment horizontal="centerContinuous"/>
      <protection/>
    </xf>
    <xf numFmtId="0" fontId="0" fillId="0" borderId="0" xfId="19" applyFont="1" applyAlignment="1" quotePrefix="1">
      <alignment horizontal="left"/>
      <protection/>
    </xf>
    <xf numFmtId="0" fontId="0" fillId="0" borderId="0" xfId="20" applyFont="1">
      <alignment/>
      <protection/>
    </xf>
    <xf numFmtId="0" fontId="0" fillId="0" borderId="8" xfId="20" applyFont="1" applyBorder="1">
      <alignment/>
      <protection/>
    </xf>
    <xf numFmtId="0" fontId="0" fillId="0" borderId="9" xfId="20" applyFont="1" applyBorder="1">
      <alignment/>
      <protection/>
    </xf>
    <xf numFmtId="0" fontId="0" fillId="2" borderId="10" xfId="20" applyFont="1" applyFill="1" applyBorder="1">
      <alignment/>
      <protection/>
    </xf>
    <xf numFmtId="0" fontId="0" fillId="0" borderId="0" xfId="20" applyFont="1" applyAlignment="1" quotePrefix="1">
      <alignment horizontal="left"/>
      <protection/>
    </xf>
    <xf numFmtId="2" fontId="2" fillId="2" borderId="0" xfId="20" applyNumberFormat="1" applyFont="1" applyFill="1">
      <alignment/>
      <protection/>
    </xf>
    <xf numFmtId="0" fontId="0" fillId="0" borderId="0" xfId="20">
      <alignment/>
      <protection/>
    </xf>
    <xf numFmtId="0" fontId="0" fillId="0" borderId="0" xfId="20" applyBorder="1" applyAlignment="1">
      <alignment horizontal="centerContinuous"/>
      <protection/>
    </xf>
    <xf numFmtId="0" fontId="0" fillId="0" borderId="0" xfId="20" applyFont="1" applyBorder="1" applyAlignment="1">
      <alignment horizontal="centerContinuous"/>
      <protection/>
    </xf>
    <xf numFmtId="0" fontId="0" fillId="0" borderId="0" xfId="20" applyFont="1" applyAlignment="1">
      <alignment horizontal="centerContinuous"/>
      <protection/>
    </xf>
    <xf numFmtId="0" fontId="2" fillId="0" borderId="11" xfId="20" applyFont="1" applyBorder="1" applyAlignment="1">
      <alignment horizontal="centerContinuous" vertical="center" wrapText="1"/>
      <protection/>
    </xf>
    <xf numFmtId="0" fontId="2" fillId="0" borderId="12" xfId="20" applyFont="1" applyBorder="1" applyAlignment="1">
      <alignment horizontal="centerContinuous" vertical="center" wrapText="1"/>
      <protection/>
    </xf>
    <xf numFmtId="0" fontId="2" fillId="0" borderId="11" xfId="20" applyFont="1" applyBorder="1" applyAlignment="1">
      <alignment horizontal="center" vertical="center" wrapText="1"/>
      <protection/>
    </xf>
    <xf numFmtId="0" fontId="2" fillId="0" borderId="13" xfId="20" applyFont="1" applyBorder="1" applyAlignment="1">
      <alignment horizontal="center" vertical="center" wrapText="1"/>
      <protection/>
    </xf>
    <xf numFmtId="0" fontId="2" fillId="3" borderId="14" xfId="20" applyFont="1" applyFill="1" applyBorder="1" applyAlignment="1">
      <alignment horizontal="center" vertical="center" wrapText="1"/>
      <protection/>
    </xf>
    <xf numFmtId="0" fontId="2" fillId="0" borderId="15" xfId="20" applyFont="1" applyBorder="1" applyAlignment="1">
      <alignment wrapText="1"/>
      <protection/>
    </xf>
    <xf numFmtId="0" fontId="2" fillId="0" borderId="0" xfId="20" applyFont="1" applyAlignment="1">
      <alignment wrapText="1"/>
      <protection/>
    </xf>
    <xf numFmtId="0" fontId="0" fillId="0" borderId="0" xfId="20" applyAlignment="1">
      <alignment horizontal="center"/>
      <protection/>
    </xf>
    <xf numFmtId="0" fontId="14" fillId="0" borderId="16" xfId="20" applyFont="1" applyBorder="1" applyAlignment="1" quotePrefix="1">
      <alignment horizontal="center" vertical="center" wrapText="1"/>
      <protection/>
    </xf>
    <xf numFmtId="0" fontId="5" fillId="0" borderId="0" xfId="20" applyFont="1" applyBorder="1" applyAlignment="1">
      <alignment horizontal="center" vertical="center" wrapText="1"/>
      <protection/>
    </xf>
    <xf numFmtId="0" fontId="14" fillId="0" borderId="0" xfId="20" applyFont="1" applyBorder="1" applyAlignment="1" quotePrefix="1">
      <alignment horizontal="center" vertical="center" wrapText="1"/>
      <protection/>
    </xf>
    <xf numFmtId="0" fontId="2" fillId="0" borderId="16" xfId="20" applyFont="1" applyBorder="1" applyAlignment="1" quotePrefix="1">
      <alignment horizontal="center" vertical="center" wrapText="1"/>
      <protection/>
    </xf>
    <xf numFmtId="0" fontId="2" fillId="0" borderId="0" xfId="20" applyFont="1" applyBorder="1" applyAlignment="1" quotePrefix="1">
      <alignment horizontal="center" vertical="center" wrapText="1"/>
      <protection/>
    </xf>
    <xf numFmtId="0" fontId="16" fillId="0" borderId="16" xfId="20" applyFont="1" applyBorder="1" applyAlignment="1" quotePrefix="1">
      <alignment horizontal="center" wrapText="1"/>
      <protection/>
    </xf>
    <xf numFmtId="0" fontId="16" fillId="0" borderId="16" xfId="20" applyFont="1" applyBorder="1" applyAlignment="1" quotePrefix="1">
      <alignment horizontal="center" vertical="center" wrapText="1"/>
      <protection/>
    </xf>
    <xf numFmtId="0" fontId="16" fillId="0" borderId="16" xfId="20" applyFont="1" applyBorder="1" applyAlignment="1">
      <alignment horizontal="center" vertical="center" wrapText="1"/>
      <protection/>
    </xf>
    <xf numFmtId="0" fontId="16" fillId="0" borderId="17" xfId="20" applyFont="1" applyBorder="1" applyAlignment="1">
      <alignment horizontal="center" vertical="center" wrapText="1"/>
      <protection/>
    </xf>
    <xf numFmtId="0" fontId="12" fillId="3" borderId="14" xfId="20" applyFont="1" applyFill="1" applyBorder="1" applyAlignment="1">
      <alignment horizontal="center" vertical="center" wrapText="1"/>
      <protection/>
    </xf>
    <xf numFmtId="0" fontId="16" fillId="0" borderId="14" xfId="20" applyFont="1" applyBorder="1" applyAlignment="1" quotePrefix="1">
      <alignment horizontal="center" vertical="center" wrapText="1"/>
      <protection/>
    </xf>
    <xf numFmtId="0" fontId="16" fillId="0" borderId="14" xfId="20" applyFont="1" applyBorder="1" applyAlignment="1" quotePrefix="1">
      <alignment horizontal="center" vertical="center"/>
      <protection/>
    </xf>
    <xf numFmtId="0" fontId="0" fillId="0" borderId="0" xfId="20" applyFont="1" applyAlignment="1">
      <alignment wrapText="1"/>
      <protection/>
    </xf>
    <xf numFmtId="0" fontId="14" fillId="0" borderId="0" xfId="20" applyFont="1" applyAlignment="1">
      <alignment horizontal="center"/>
      <protection/>
    </xf>
    <xf numFmtId="2" fontId="14" fillId="0" borderId="18" xfId="20" applyNumberFormat="1" applyFont="1" applyBorder="1" applyAlignment="1">
      <alignment horizontal="centerContinuous" wrapText="1"/>
      <protection/>
    </xf>
    <xf numFmtId="0" fontId="14" fillId="0" borderId="19" xfId="20" applyFont="1" applyBorder="1" applyAlignment="1">
      <alignment horizontal="center" wrapText="1"/>
      <protection/>
    </xf>
    <xf numFmtId="2" fontId="14" fillId="0" borderId="19" xfId="20" applyNumberFormat="1" applyFont="1" applyBorder="1" applyAlignment="1">
      <alignment horizontal="centerContinuous" wrapText="1"/>
      <protection/>
    </xf>
    <xf numFmtId="180" fontId="14" fillId="0" borderId="18" xfId="20" applyNumberFormat="1" applyFont="1" applyBorder="1" applyAlignment="1">
      <alignment horizontal="center" wrapText="1"/>
      <protection/>
    </xf>
    <xf numFmtId="180" fontId="14" fillId="0" borderId="19" xfId="20" applyNumberFormat="1" applyFont="1" applyBorder="1" applyAlignment="1">
      <alignment horizontal="center" wrapText="1"/>
      <protection/>
    </xf>
    <xf numFmtId="180" fontId="14" fillId="0" borderId="18" xfId="20" applyNumberFormat="1" applyFont="1" applyBorder="1" applyAlignment="1" quotePrefix="1">
      <alignment horizontal="center" wrapText="1"/>
      <protection/>
    </xf>
    <xf numFmtId="0" fontId="14" fillId="0" borderId="18" xfId="20" applyFont="1" applyBorder="1" applyAlignment="1">
      <alignment horizontal="center" wrapText="1"/>
      <protection/>
    </xf>
    <xf numFmtId="0" fontId="14" fillId="0" borderId="20" xfId="20" applyFont="1" applyBorder="1" applyAlignment="1">
      <alignment horizontal="center" wrapText="1"/>
      <protection/>
    </xf>
    <xf numFmtId="0" fontId="5" fillId="3" borderId="14" xfId="20" applyFont="1" applyFill="1" applyBorder="1" applyAlignment="1">
      <alignment horizontal="center" wrapText="1"/>
      <protection/>
    </xf>
    <xf numFmtId="0" fontId="0" fillId="0" borderId="21" xfId="20" applyFont="1" applyBorder="1">
      <alignment/>
      <protection/>
    </xf>
    <xf numFmtId="0" fontId="0" fillId="0" borderId="21" xfId="20" applyBorder="1">
      <alignment/>
      <protection/>
    </xf>
    <xf numFmtId="0" fontId="0" fillId="0" borderId="0" xfId="20" applyFont="1" applyAlignment="1">
      <alignment horizontal="center" vertical="center"/>
      <protection/>
    </xf>
    <xf numFmtId="1" fontId="0" fillId="2" borderId="16" xfId="20" applyNumberFormat="1" applyFont="1" applyFill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1" fontId="0" fillId="0" borderId="0" xfId="20" applyNumberFormat="1" applyFont="1" applyFill="1" applyBorder="1" applyAlignment="1">
      <alignment horizontal="center" vertical="center"/>
      <protection/>
    </xf>
    <xf numFmtId="179" fontId="0" fillId="0" borderId="16" xfId="20" applyNumberFormat="1" applyFont="1" applyBorder="1" applyAlignment="1" quotePrefix="1">
      <alignment horizontal="center" vertical="center"/>
      <protection/>
    </xf>
    <xf numFmtId="179" fontId="0" fillId="0" borderId="0" xfId="20" applyNumberFormat="1" applyFont="1" applyBorder="1" applyAlignment="1">
      <alignment horizontal="center" vertical="center"/>
      <protection/>
    </xf>
    <xf numFmtId="179" fontId="0" fillId="0" borderId="16" xfId="20" applyNumberFormat="1" applyFont="1" applyBorder="1" applyAlignment="1">
      <alignment horizontal="center" vertical="center"/>
      <protection/>
    </xf>
    <xf numFmtId="1" fontId="0" fillId="0" borderId="16" xfId="20" applyNumberFormat="1" applyFont="1" applyBorder="1" applyAlignment="1">
      <alignment horizontal="center" vertical="center"/>
      <protection/>
    </xf>
    <xf numFmtId="180" fontId="0" fillId="0" borderId="16" xfId="20" applyNumberFormat="1" applyFont="1" applyBorder="1" applyAlignment="1">
      <alignment horizontal="center" vertical="center"/>
      <protection/>
    </xf>
    <xf numFmtId="180" fontId="0" fillId="0" borderId="17" xfId="20" applyNumberFormat="1" applyFont="1" applyBorder="1" applyAlignment="1">
      <alignment horizontal="center" vertical="center"/>
      <protection/>
    </xf>
    <xf numFmtId="180" fontId="0" fillId="3" borderId="14" xfId="20" applyNumberFormat="1" applyFont="1" applyFill="1" applyBorder="1" applyAlignment="1">
      <alignment horizontal="center" vertical="center"/>
      <protection/>
    </xf>
    <xf numFmtId="0" fontId="0" fillId="0" borderId="0" xfId="20" applyFont="1" applyAlignment="1">
      <alignment vertical="center"/>
      <protection/>
    </xf>
    <xf numFmtId="0" fontId="3" fillId="0" borderId="0" xfId="20" applyFont="1" applyBorder="1" applyAlignment="1">
      <alignment vertical="center"/>
      <protection/>
    </xf>
    <xf numFmtId="0" fontId="19" fillId="0" borderId="20" xfId="20" applyFont="1" applyBorder="1" applyAlignment="1">
      <alignment horizontal="center" vertical="center"/>
      <protection/>
    </xf>
    <xf numFmtId="0" fontId="0" fillId="0" borderId="0" xfId="20" applyFont="1" applyBorder="1" applyAlignment="1">
      <alignment horizontal="center" vertical="center"/>
      <protection/>
    </xf>
    <xf numFmtId="180" fontId="19" fillId="0" borderId="20" xfId="20" applyNumberFormat="1" applyFont="1" applyBorder="1" applyAlignment="1">
      <alignment horizontal="center" vertical="center"/>
      <protection/>
    </xf>
    <xf numFmtId="180" fontId="19" fillId="0" borderId="21" xfId="20" applyNumberFormat="1" applyFont="1" applyBorder="1" applyAlignment="1">
      <alignment horizontal="center" vertical="center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horizontal="right"/>
      <protection/>
    </xf>
    <xf numFmtId="0" fontId="0" fillId="0" borderId="14" xfId="20" applyFont="1" applyBorder="1">
      <alignment/>
      <protection/>
    </xf>
    <xf numFmtId="2" fontId="0" fillId="0" borderId="0" xfId="20" applyNumberFormat="1" applyFont="1" applyAlignment="1">
      <alignment horizontal="left"/>
      <protection/>
    </xf>
    <xf numFmtId="0" fontId="20" fillId="0" borderId="0" xfId="20" applyFont="1" applyAlignment="1" quotePrefix="1">
      <alignment horizontal="center" wrapText="1"/>
      <protection/>
    </xf>
    <xf numFmtId="0" fontId="20" fillId="0" borderId="0" xfId="20" applyFont="1" applyAlignment="1">
      <alignment horizontal="center" wrapText="1"/>
      <protection/>
    </xf>
    <xf numFmtId="2" fontId="0" fillId="0" borderId="0" xfId="20" applyNumberFormat="1" applyAlignment="1">
      <alignment horizontal="left" vertical="center"/>
      <protection/>
    </xf>
    <xf numFmtId="0" fontId="21" fillId="0" borderId="0" xfId="20" applyFont="1" applyAlignment="1">
      <alignment horizontal="center"/>
      <protection/>
    </xf>
    <xf numFmtId="0" fontId="0" fillId="0" borderId="0" xfId="20" applyAlignment="1" quotePrefix="1">
      <alignment horizontal="center"/>
      <protection/>
    </xf>
    <xf numFmtId="0" fontId="0" fillId="0" borderId="0" xfId="20" applyFont="1" applyAlignment="1">
      <alignment horizontal="center"/>
      <protection/>
    </xf>
    <xf numFmtId="1" fontId="0" fillId="0" borderId="0" xfId="20" applyNumberFormat="1" applyFont="1" applyAlignment="1">
      <alignment horizontal="center"/>
      <protection/>
    </xf>
    <xf numFmtId="181" fontId="0" fillId="0" borderId="0" xfId="20" applyNumberFormat="1" applyFont="1" applyAlignment="1">
      <alignment horizontal="center"/>
      <protection/>
    </xf>
    <xf numFmtId="2" fontId="0" fillId="0" borderId="0" xfId="20" applyNumberFormat="1" applyFont="1" applyAlignment="1">
      <alignment horizontal="center" vertical="center"/>
      <protection/>
    </xf>
    <xf numFmtId="0" fontId="21" fillId="0" borderId="0" xfId="20" applyFont="1" applyAlignment="1">
      <alignment horizontal="center" vertical="center"/>
      <protection/>
    </xf>
    <xf numFmtId="0" fontId="19" fillId="0" borderId="0" xfId="20" applyFont="1">
      <alignment/>
      <protection/>
    </xf>
    <xf numFmtId="0" fontId="25" fillId="0" borderId="0" xfId="20" applyFont="1" applyAlignment="1" quotePrefix="1">
      <alignment horizontal="right"/>
      <protection/>
    </xf>
    <xf numFmtId="181" fontId="22" fillId="0" borderId="0" xfId="20" applyNumberFormat="1" applyFont="1" applyAlignment="1">
      <alignment horizontal="left"/>
      <protection/>
    </xf>
    <xf numFmtId="0" fontId="0" fillId="0" borderId="0" xfId="20" applyAlignment="1">
      <alignment horizontal="left"/>
      <protection/>
    </xf>
    <xf numFmtId="0" fontId="0" fillId="0" borderId="0" xfId="20" applyFont="1" applyBorder="1">
      <alignment/>
      <protection/>
    </xf>
    <xf numFmtId="0" fontId="0" fillId="0" borderId="0" xfId="20" applyFont="1" applyBorder="1" applyAlignment="1">
      <alignment horizontal="center"/>
      <protection/>
    </xf>
    <xf numFmtId="1" fontId="0" fillId="0" borderId="0" xfId="20" applyNumberFormat="1" applyFont="1" applyBorder="1" applyAlignment="1">
      <alignment horizontal="center"/>
      <protection/>
    </xf>
    <xf numFmtId="181" fontId="0" fillId="0" borderId="0" xfId="20" applyNumberFormat="1" applyFont="1" applyBorder="1" applyAlignment="1">
      <alignment horizontal="center"/>
      <protection/>
    </xf>
    <xf numFmtId="0" fontId="0" fillId="0" borderId="0" xfId="20" applyFont="1" applyAlignment="1">
      <alignment horizontal="left"/>
      <protection/>
    </xf>
    <xf numFmtId="0" fontId="0" fillId="0" borderId="0" xfId="20" applyAlignment="1" quotePrefix="1">
      <alignment horizontal="left"/>
      <protection/>
    </xf>
    <xf numFmtId="0" fontId="19" fillId="0" borderId="0" xfId="20" applyFont="1" applyAlignment="1">
      <alignment horizontal="left"/>
      <protection/>
    </xf>
    <xf numFmtId="0" fontId="0" fillId="0" borderId="0" xfId="20" applyFill="1" applyBorder="1" applyAlignment="1" quotePrefix="1">
      <alignment horizontal="left"/>
      <protection/>
    </xf>
    <xf numFmtId="0" fontId="13" fillId="0" borderId="0" xfId="20" applyFont="1" applyAlignment="1" quotePrefix="1">
      <alignment horizontal="right"/>
      <protection/>
    </xf>
    <xf numFmtId="0" fontId="0" fillId="0" borderId="14" xfId="20" applyBorder="1">
      <alignment/>
      <protection/>
    </xf>
    <xf numFmtId="0" fontId="0" fillId="0" borderId="0" xfId="0" applyAlignment="1" quotePrefix="1">
      <alignment horizontal="right"/>
    </xf>
    <xf numFmtId="0" fontId="21" fillId="0" borderId="0" xfId="20" applyFont="1" applyAlignment="1" quotePrefix="1">
      <alignment horizontal="center"/>
      <protection/>
    </xf>
    <xf numFmtId="0" fontId="0" fillId="0" borderId="0" xfId="20" applyBorder="1">
      <alignment/>
      <protection/>
    </xf>
    <xf numFmtId="0" fontId="0" fillId="0" borderId="0" xfId="20" applyAlignment="1">
      <alignment horizontal="right"/>
      <protection/>
    </xf>
    <xf numFmtId="0" fontId="0" fillId="0" borderId="0" xfId="20" applyFont="1" applyAlignment="1">
      <alignment/>
      <protection/>
    </xf>
    <xf numFmtId="0" fontId="30" fillId="0" borderId="0" xfId="20" applyFont="1" applyAlignment="1" quotePrefix="1">
      <alignment horizontal="right"/>
      <protection/>
    </xf>
    <xf numFmtId="0" fontId="0" fillId="0" borderId="0" xfId="20" applyAlignment="1">
      <alignment/>
      <protection/>
    </xf>
    <xf numFmtId="0" fontId="31" fillId="0" borderId="0" xfId="20" applyFont="1" applyAlignment="1">
      <alignment horizontal="right"/>
      <protection/>
    </xf>
    <xf numFmtId="0" fontId="32" fillId="0" borderId="0" xfId="19" applyFont="1" applyBorder="1" applyAlignment="1" quotePrefix="1">
      <alignment horizontal="left" vertical="center"/>
      <protection/>
    </xf>
    <xf numFmtId="0" fontId="33" fillId="0" borderId="0" xfId="19" applyFont="1" applyAlignment="1" quotePrefix="1">
      <alignment horizontal="center"/>
      <protection/>
    </xf>
    <xf numFmtId="0" fontId="34" fillId="0" borderId="0" xfId="19" applyFont="1" applyAlignment="1">
      <alignment horizontal="center" vertical="center"/>
      <protection/>
    </xf>
    <xf numFmtId="0" fontId="33" fillId="0" borderId="0" xfId="19" applyFont="1" applyAlignment="1">
      <alignment horizontal="center"/>
      <protection/>
    </xf>
    <xf numFmtId="0" fontId="7" fillId="4" borderId="7" xfId="19" applyFont="1" applyFill="1" applyBorder="1" applyAlignment="1">
      <alignment horizontal="center"/>
      <protection/>
    </xf>
    <xf numFmtId="0" fontId="0" fillId="4" borderId="0" xfId="19" applyFont="1" applyFill="1" applyBorder="1">
      <alignment/>
      <protection/>
    </xf>
    <xf numFmtId="0" fontId="0" fillId="5" borderId="22" xfId="19" applyFill="1" applyBorder="1">
      <alignment/>
      <protection/>
    </xf>
    <xf numFmtId="0" fontId="0" fillId="5" borderId="23" xfId="19" applyFill="1" applyBorder="1">
      <alignment/>
      <protection/>
    </xf>
    <xf numFmtId="0" fontId="3" fillId="5" borderId="23" xfId="19" applyFont="1" applyFill="1" applyBorder="1">
      <alignment/>
      <protection/>
    </xf>
    <xf numFmtId="179" fontId="0" fillId="5" borderId="24" xfId="19" applyNumberFormat="1" applyFont="1" applyFill="1" applyBorder="1">
      <alignment/>
      <protection/>
    </xf>
    <xf numFmtId="0" fontId="0" fillId="5" borderId="25" xfId="19" applyFill="1" applyBorder="1">
      <alignment/>
      <protection/>
    </xf>
    <xf numFmtId="0" fontId="0" fillId="5" borderId="0" xfId="19" applyFont="1" applyFill="1" applyBorder="1" applyAlignment="1" quotePrefix="1">
      <alignment horizontal="left"/>
      <protection/>
    </xf>
    <xf numFmtId="0" fontId="0" fillId="5" borderId="0" xfId="19" applyFill="1" applyBorder="1">
      <alignment/>
      <protection/>
    </xf>
    <xf numFmtId="0" fontId="0" fillId="5" borderId="0" xfId="19" applyFont="1" applyFill="1">
      <alignment/>
      <protection/>
    </xf>
    <xf numFmtId="0" fontId="0" fillId="5" borderId="0" xfId="19" applyFont="1" applyFill="1" applyBorder="1">
      <alignment/>
      <protection/>
    </xf>
    <xf numFmtId="0" fontId="0" fillId="5" borderId="0" xfId="19" applyFill="1" applyBorder="1" applyAlignment="1">
      <alignment horizontal="right"/>
      <protection/>
    </xf>
    <xf numFmtId="0" fontId="7" fillId="5" borderId="26" xfId="19" applyFont="1" applyFill="1" applyBorder="1" applyAlignment="1">
      <alignment horizontal="center"/>
      <protection/>
    </xf>
    <xf numFmtId="0" fontId="0" fillId="5" borderId="0" xfId="19" applyFont="1" applyFill="1" applyBorder="1" applyAlignment="1">
      <alignment horizontal="left"/>
      <protection/>
    </xf>
    <xf numFmtId="0" fontId="7" fillId="5" borderId="7" xfId="19" applyFont="1" applyFill="1" applyBorder="1" applyAlignment="1">
      <alignment horizontal="center"/>
      <protection/>
    </xf>
    <xf numFmtId="0" fontId="3" fillId="5" borderId="0" xfId="19" applyFont="1" applyFill="1" applyBorder="1">
      <alignment/>
      <protection/>
    </xf>
    <xf numFmtId="179" fontId="0" fillId="5" borderId="26" xfId="19" applyNumberFormat="1" applyFont="1" applyFill="1" applyBorder="1">
      <alignment/>
      <protection/>
    </xf>
    <xf numFmtId="0" fontId="0" fillId="5" borderId="26" xfId="19" applyFont="1" applyFill="1" applyBorder="1">
      <alignment/>
      <protection/>
    </xf>
    <xf numFmtId="0" fontId="0" fillId="5" borderId="0" xfId="19" applyFill="1" applyBorder="1" applyAlignment="1">
      <alignment horizontal="centerContinuous"/>
      <protection/>
    </xf>
    <xf numFmtId="0" fontId="9" fillId="5" borderId="0" xfId="19" applyFont="1" applyFill="1" applyBorder="1" applyAlignment="1">
      <alignment horizontal="center"/>
      <protection/>
    </xf>
    <xf numFmtId="0" fontId="10" fillId="5" borderId="0" xfId="19" applyFont="1" applyFill="1" applyBorder="1" applyAlignment="1">
      <alignment horizontal="center"/>
      <protection/>
    </xf>
    <xf numFmtId="0" fontId="6" fillId="5" borderId="0" xfId="19" applyNumberFormat="1" applyFont="1" applyFill="1" applyBorder="1" applyAlignment="1">
      <alignment horizontal="center"/>
      <protection/>
    </xf>
    <xf numFmtId="179" fontId="0" fillId="5" borderId="0" xfId="19" applyNumberFormat="1" applyFill="1" applyBorder="1">
      <alignment/>
      <protection/>
    </xf>
    <xf numFmtId="0" fontId="0" fillId="5" borderId="26" xfId="19" applyFill="1" applyBorder="1">
      <alignment/>
      <protection/>
    </xf>
    <xf numFmtId="0" fontId="7" fillId="5" borderId="0" xfId="19" applyFont="1" applyFill="1" applyBorder="1" applyAlignment="1">
      <alignment horizontal="center"/>
      <protection/>
    </xf>
    <xf numFmtId="179" fontId="0" fillId="5" borderId="0" xfId="19" applyNumberFormat="1" applyFont="1" applyFill="1" applyBorder="1" applyAlignment="1">
      <alignment horizontal="center"/>
      <protection/>
    </xf>
    <xf numFmtId="0" fontId="0" fillId="5" borderId="0" xfId="19" applyFont="1" applyFill="1" applyBorder="1" applyAlignment="1">
      <alignment horizontal="center"/>
      <protection/>
    </xf>
    <xf numFmtId="179" fontId="0" fillId="5" borderId="0" xfId="19" applyNumberFormat="1" applyFill="1" applyBorder="1" applyAlignment="1">
      <alignment horizontal="center"/>
      <protection/>
    </xf>
    <xf numFmtId="179" fontId="3" fillId="5" borderId="0" xfId="19" applyNumberFormat="1" applyFont="1" applyFill="1" applyBorder="1" applyAlignment="1">
      <alignment horizontal="center"/>
      <protection/>
    </xf>
    <xf numFmtId="179" fontId="3" fillId="5" borderId="0" xfId="19" applyNumberFormat="1" applyFont="1" applyFill="1" applyBorder="1">
      <alignment/>
      <protection/>
    </xf>
    <xf numFmtId="0" fontId="0" fillId="5" borderId="27" xfId="19" applyFill="1" applyBorder="1">
      <alignment/>
      <protection/>
    </xf>
    <xf numFmtId="0" fontId="0" fillId="5" borderId="28" xfId="19" applyFill="1" applyBorder="1">
      <alignment/>
      <protection/>
    </xf>
    <xf numFmtId="0" fontId="0" fillId="5" borderId="29" xfId="19" applyFill="1" applyBorder="1">
      <alignment/>
      <protection/>
    </xf>
    <xf numFmtId="0" fontId="6" fillId="5" borderId="0" xfId="19" applyFont="1" applyFill="1" applyBorder="1">
      <alignment/>
      <protection/>
    </xf>
    <xf numFmtId="180" fontId="0" fillId="0" borderId="20" xfId="20" applyNumberFormat="1" applyFont="1" applyBorder="1" applyAlignment="1">
      <alignment horizontal="center" vertical="center"/>
      <protection/>
    </xf>
    <xf numFmtId="1" fontId="0" fillId="0" borderId="18" xfId="20" applyNumberFormat="1" applyFont="1" applyBorder="1" applyAlignment="1">
      <alignment horizontal="center" vertical="center"/>
      <protection/>
    </xf>
    <xf numFmtId="1" fontId="0" fillId="0" borderId="19" xfId="20" applyNumberFormat="1" applyFont="1" applyBorder="1" applyAlignment="1">
      <alignment horizontal="center" vertical="center"/>
      <protection/>
    </xf>
    <xf numFmtId="179" fontId="0" fillId="0" borderId="18" xfId="20" applyNumberFormat="1" applyFont="1" applyBorder="1" applyAlignment="1">
      <alignment horizontal="center" vertical="center"/>
      <protection/>
    </xf>
    <xf numFmtId="179" fontId="0" fillId="0" borderId="19" xfId="20" applyNumberFormat="1" applyFont="1" applyBorder="1" applyAlignment="1">
      <alignment horizontal="center" vertical="center"/>
      <protection/>
    </xf>
    <xf numFmtId="180" fontId="0" fillId="0" borderId="18" xfId="20" applyNumberFormat="1" applyFont="1" applyBorder="1" applyAlignment="1">
      <alignment horizontal="center" vertical="center"/>
      <protection/>
    </xf>
    <xf numFmtId="180" fontId="0" fillId="3" borderId="21" xfId="20" applyNumberFormat="1" applyFont="1" applyFill="1" applyBorder="1" applyAlignment="1">
      <alignment horizontal="center" vertical="center"/>
      <protection/>
    </xf>
    <xf numFmtId="0" fontId="0" fillId="2" borderId="16" xfId="20" applyFont="1" applyFill="1" applyBorder="1" applyAlignment="1">
      <alignment horizontal="center" vertical="center"/>
      <protection/>
    </xf>
    <xf numFmtId="0" fontId="0" fillId="2" borderId="18" xfId="20" applyFont="1" applyFill="1" applyBorder="1" applyAlignment="1">
      <alignment horizontal="center" vertical="center"/>
      <protection/>
    </xf>
    <xf numFmtId="180" fontId="6" fillId="0" borderId="0" xfId="19" applyNumberFormat="1" applyFont="1" applyBorder="1" applyAlignment="1">
      <alignment horizontal="centerContinuous"/>
      <protection/>
    </xf>
    <xf numFmtId="179" fontId="7" fillId="0" borderId="0" xfId="19" applyNumberFormat="1" applyFont="1" applyBorder="1" applyAlignment="1">
      <alignment horizontal="centerContinuous"/>
      <protection/>
    </xf>
    <xf numFmtId="180" fontId="6" fillId="0" borderId="12" xfId="19" applyNumberFormat="1" applyFont="1" applyBorder="1" applyAlignment="1">
      <alignment horizontal="centerContinuous"/>
      <protection/>
    </xf>
    <xf numFmtId="0" fontId="7" fillId="0" borderId="12" xfId="19" applyFont="1" applyBorder="1" applyAlignment="1">
      <alignment horizontal="centerContinuous"/>
      <protection/>
    </xf>
    <xf numFmtId="0" fontId="6" fillId="0" borderId="12" xfId="19" applyFont="1" applyBorder="1" applyAlignment="1">
      <alignment horizontal="centerContinuous"/>
      <protection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center"/>
    </xf>
    <xf numFmtId="0" fontId="0" fillId="6" borderId="7" xfId="19" applyFont="1" applyFill="1" applyBorder="1" applyAlignment="1">
      <alignment horizontal="center"/>
      <protection/>
    </xf>
    <xf numFmtId="0" fontId="0" fillId="5" borderId="7" xfId="19" applyFont="1" applyFill="1" applyBorder="1" applyAlignment="1">
      <alignment horizontal="center"/>
      <protection/>
    </xf>
    <xf numFmtId="0" fontId="0" fillId="4" borderId="7" xfId="19" applyFont="1" applyFill="1" applyBorder="1" applyAlignment="1">
      <alignment horizontal="center"/>
      <protection/>
    </xf>
    <xf numFmtId="0" fontId="0" fillId="2" borderId="7" xfId="0" applyFill="1" applyBorder="1" applyAlignment="1">
      <alignment horizontal="center"/>
    </xf>
    <xf numFmtId="0" fontId="0" fillId="7" borderId="7" xfId="19" applyFont="1" applyFill="1" applyBorder="1" applyAlignment="1">
      <alignment horizontal="center"/>
      <protection/>
    </xf>
    <xf numFmtId="0" fontId="0" fillId="8" borderId="7" xfId="19" applyFont="1" applyFill="1" applyBorder="1" applyAlignment="1">
      <alignment horizontal="center"/>
      <protection/>
    </xf>
    <xf numFmtId="0" fontId="0" fillId="9" borderId="7" xfId="19" applyFont="1" applyFill="1" applyBorder="1" applyAlignment="1">
      <alignment horizontal="center"/>
      <protection/>
    </xf>
    <xf numFmtId="0" fontId="0" fillId="10" borderId="7" xfId="19" applyFont="1" applyFill="1" applyBorder="1" applyAlignment="1">
      <alignment horizontal="center"/>
      <protection/>
    </xf>
    <xf numFmtId="0" fontId="0" fillId="9" borderId="7" xfId="19" applyFill="1" applyBorder="1" applyAlignment="1">
      <alignment horizontal="center"/>
      <protection/>
    </xf>
    <xf numFmtId="0" fontId="0" fillId="5" borderId="7" xfId="0" applyFill="1" applyBorder="1" applyAlignment="1">
      <alignment horizontal="center"/>
    </xf>
    <xf numFmtId="0" fontId="0" fillId="11" borderId="7" xfId="19" applyFont="1" applyFill="1" applyBorder="1" applyAlignment="1">
      <alignment horizontal="center"/>
      <protection/>
    </xf>
    <xf numFmtId="0" fontId="0" fillId="9" borderId="7" xfId="0" applyFill="1" applyBorder="1" applyAlignment="1">
      <alignment horizontal="center"/>
    </xf>
    <xf numFmtId="0" fontId="0" fillId="0" borderId="7" xfId="19" applyFont="1" applyBorder="1">
      <alignment/>
      <protection/>
    </xf>
    <xf numFmtId="0" fontId="0" fillId="0" borderId="7" xfId="0" applyFill="1" applyBorder="1" applyAlignment="1">
      <alignment horizontal="left"/>
    </xf>
    <xf numFmtId="0" fontId="35" fillId="0" borderId="7" xfId="19" applyFont="1" applyBorder="1" applyAlignment="1">
      <alignment horizontal="center"/>
      <protection/>
    </xf>
    <xf numFmtId="0" fontId="0" fillId="0" borderId="7" xfId="0" applyFill="1" applyBorder="1" applyAlignment="1" quotePrefix="1">
      <alignment horizontal="left"/>
    </xf>
    <xf numFmtId="0" fontId="0" fillId="0" borderId="7" xfId="0" applyFill="1" applyBorder="1" applyAlignment="1">
      <alignment/>
    </xf>
    <xf numFmtId="0" fontId="0" fillId="4" borderId="30" xfId="19" applyFont="1" applyFill="1" applyBorder="1">
      <alignment/>
      <protection/>
    </xf>
    <xf numFmtId="0" fontId="3" fillId="4" borderId="31" xfId="19" applyFont="1" applyFill="1" applyBorder="1">
      <alignment/>
      <protection/>
    </xf>
    <xf numFmtId="0" fontId="0" fillId="4" borderId="31" xfId="19" applyFont="1" applyFill="1" applyBorder="1">
      <alignment/>
      <protection/>
    </xf>
    <xf numFmtId="0" fontId="0" fillId="4" borderId="32" xfId="19" applyFont="1" applyFill="1" applyBorder="1">
      <alignment/>
      <protection/>
    </xf>
    <xf numFmtId="0" fontId="0" fillId="4" borderId="3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34" xfId="0" applyFill="1" applyBorder="1" applyAlignment="1">
      <alignment/>
    </xf>
    <xf numFmtId="0" fontId="0" fillId="4" borderId="34" xfId="19" applyFont="1" applyFill="1" applyBorder="1">
      <alignment/>
      <protection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0" xfId="19" applyFont="1" applyFill="1">
      <alignment/>
      <protection/>
    </xf>
    <xf numFmtId="0" fontId="0" fillId="0" borderId="0" xfId="19" applyFont="1" applyFill="1" applyBorder="1">
      <alignment/>
      <protection/>
    </xf>
    <xf numFmtId="0" fontId="0" fillId="0" borderId="0" xfId="0" applyFill="1" applyBorder="1" applyAlignment="1">
      <alignment/>
    </xf>
    <xf numFmtId="0" fontId="3" fillId="0" borderId="0" xfId="19" applyFont="1">
      <alignment/>
      <protection/>
    </xf>
    <xf numFmtId="0" fontId="0" fillId="0" borderId="38" xfId="19" applyFont="1" applyBorder="1">
      <alignment/>
      <protection/>
    </xf>
    <xf numFmtId="0" fontId="0" fillId="0" borderId="39" xfId="19" applyFont="1" applyBorder="1">
      <alignment/>
      <protection/>
    </xf>
    <xf numFmtId="0" fontId="0" fillId="9" borderId="22" xfId="19" applyFill="1" applyBorder="1">
      <alignment/>
      <protection/>
    </xf>
    <xf numFmtId="0" fontId="0" fillId="9" borderId="23" xfId="19" applyFill="1" applyBorder="1">
      <alignment/>
      <protection/>
    </xf>
    <xf numFmtId="0" fontId="3" fillId="9" borderId="23" xfId="19" applyFont="1" applyFill="1" applyBorder="1">
      <alignment/>
      <protection/>
    </xf>
    <xf numFmtId="179" fontId="0" fillId="9" borderId="24" xfId="19" applyNumberFormat="1" applyFont="1" applyFill="1" applyBorder="1">
      <alignment/>
      <protection/>
    </xf>
    <xf numFmtId="0" fontId="0" fillId="9" borderId="25" xfId="19" applyFill="1" applyBorder="1">
      <alignment/>
      <protection/>
    </xf>
    <xf numFmtId="0" fontId="0" fillId="9" borderId="0" xfId="19" applyFill="1" applyBorder="1" applyAlignment="1" quotePrefix="1">
      <alignment horizontal="left"/>
      <protection/>
    </xf>
    <xf numFmtId="0" fontId="0" fillId="9" borderId="0" xfId="19" applyFill="1" applyBorder="1">
      <alignment/>
      <protection/>
    </xf>
    <xf numFmtId="0" fontId="0" fillId="9" borderId="0" xfId="19" applyFont="1" applyFill="1" applyBorder="1">
      <alignment/>
      <protection/>
    </xf>
    <xf numFmtId="0" fontId="0" fillId="9" borderId="0" xfId="19" applyFill="1" applyBorder="1" applyAlignment="1">
      <alignment horizontal="right"/>
      <protection/>
    </xf>
    <xf numFmtId="0" fontId="7" fillId="9" borderId="26" xfId="19" applyFont="1" applyFill="1" applyBorder="1" applyAlignment="1">
      <alignment horizontal="center"/>
      <protection/>
    </xf>
    <xf numFmtId="0" fontId="0" fillId="9" borderId="0" xfId="19" applyFont="1" applyFill="1" applyBorder="1" applyAlignment="1" quotePrefix="1">
      <alignment horizontal="left"/>
      <protection/>
    </xf>
    <xf numFmtId="0" fontId="3" fillId="9" borderId="0" xfId="19" applyFont="1" applyFill="1" applyBorder="1">
      <alignment/>
      <protection/>
    </xf>
    <xf numFmtId="179" fontId="0" fillId="9" borderId="26" xfId="19" applyNumberFormat="1" applyFont="1" applyFill="1" applyBorder="1">
      <alignment/>
      <protection/>
    </xf>
    <xf numFmtId="0" fontId="0" fillId="9" borderId="26" xfId="19" applyFont="1" applyFill="1" applyBorder="1">
      <alignment/>
      <protection/>
    </xf>
    <xf numFmtId="0" fontId="0" fillId="9" borderId="0" xfId="19" applyFill="1" applyBorder="1" applyAlignment="1">
      <alignment horizontal="centerContinuous"/>
      <protection/>
    </xf>
    <xf numFmtId="0" fontId="9" fillId="9" borderId="0" xfId="19" applyFont="1" applyFill="1" applyBorder="1" applyAlignment="1">
      <alignment horizontal="center"/>
      <protection/>
    </xf>
    <xf numFmtId="0" fontId="10" fillId="9" borderId="0" xfId="19" applyFont="1" applyFill="1" applyBorder="1" applyAlignment="1">
      <alignment horizontal="center"/>
      <protection/>
    </xf>
    <xf numFmtId="0" fontId="6" fillId="9" borderId="0" xfId="19" applyNumberFormat="1" applyFont="1" applyFill="1" applyBorder="1" applyAlignment="1">
      <alignment horizontal="center"/>
      <protection/>
    </xf>
    <xf numFmtId="179" fontId="0" fillId="9" borderId="0" xfId="19" applyNumberFormat="1" applyFill="1" applyBorder="1">
      <alignment/>
      <protection/>
    </xf>
    <xf numFmtId="0" fontId="0" fillId="9" borderId="26" xfId="19" applyFill="1" applyBorder="1">
      <alignment/>
      <protection/>
    </xf>
    <xf numFmtId="0" fontId="7" fillId="9" borderId="0" xfId="19" applyFont="1" applyFill="1" applyBorder="1" applyAlignment="1">
      <alignment horizontal="center"/>
      <protection/>
    </xf>
    <xf numFmtId="179" fontId="0" fillId="9" borderId="0" xfId="19" applyNumberFormat="1" applyFont="1" applyFill="1" applyBorder="1" applyAlignment="1">
      <alignment horizontal="center"/>
      <protection/>
    </xf>
    <xf numFmtId="0" fontId="0" fillId="9" borderId="0" xfId="19" applyFont="1" applyFill="1" applyBorder="1" applyAlignment="1">
      <alignment horizontal="center"/>
      <protection/>
    </xf>
    <xf numFmtId="179" fontId="0" fillId="9" borderId="0" xfId="19" applyNumberFormat="1" applyFill="1" applyBorder="1" applyAlignment="1">
      <alignment horizontal="center"/>
      <protection/>
    </xf>
    <xf numFmtId="179" fontId="3" fillId="9" borderId="0" xfId="19" applyNumberFormat="1" applyFont="1" applyFill="1" applyBorder="1" applyAlignment="1">
      <alignment horizontal="center"/>
      <protection/>
    </xf>
    <xf numFmtId="179" fontId="3" fillId="9" borderId="0" xfId="19" applyNumberFormat="1" applyFont="1" applyFill="1" applyBorder="1">
      <alignment/>
      <protection/>
    </xf>
    <xf numFmtId="0" fontId="0" fillId="9" borderId="27" xfId="19" applyFill="1" applyBorder="1">
      <alignment/>
      <protection/>
    </xf>
    <xf numFmtId="0" fontId="0" fillId="9" borderId="28" xfId="19" applyFill="1" applyBorder="1">
      <alignment/>
      <protection/>
    </xf>
    <xf numFmtId="0" fontId="0" fillId="9" borderId="29" xfId="19" applyFill="1" applyBorder="1">
      <alignment/>
      <protection/>
    </xf>
    <xf numFmtId="1" fontId="3" fillId="4" borderId="7" xfId="19" applyNumberFormat="1" applyFont="1" applyFill="1" applyBorder="1" applyAlignment="1">
      <alignment horizontal="center" vertical="center"/>
      <protection/>
    </xf>
    <xf numFmtId="0" fontId="22" fillId="0" borderId="0" xfId="20" applyNumberFormat="1" applyFont="1" applyAlignment="1">
      <alignment horizontal="left"/>
      <protection/>
    </xf>
    <xf numFmtId="0" fontId="19" fillId="0" borderId="0" xfId="20" applyNumberFormat="1" applyFont="1">
      <alignment/>
      <protection/>
    </xf>
    <xf numFmtId="0" fontId="19" fillId="0" borderId="0" xfId="20" applyNumberFormat="1" applyFont="1" applyAlignment="1">
      <alignment horizontal="left"/>
      <protection/>
    </xf>
    <xf numFmtId="0" fontId="0" fillId="0" borderId="0" xfId="20" applyNumberFormat="1" applyFont="1">
      <alignment/>
      <protection/>
    </xf>
    <xf numFmtId="0" fontId="22" fillId="0" borderId="0" xfId="20" applyNumberFormat="1" applyFont="1" applyBorder="1" applyAlignment="1">
      <alignment horizontal="left"/>
      <protection/>
    </xf>
    <xf numFmtId="179" fontId="22" fillId="0" borderId="0" xfId="20" applyNumberFormat="1" applyFont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EjemplosEstDesc2003" xfId="19"/>
    <cellStyle name="Normal_FormulasEstadDesc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FRECUENCIA RELATIVA  ( f' 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'Tanteo de agrupación'!#REF!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'Tanteo de agrupación'!#REF!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'Tanteo de agrupación'!#REF!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63116"/>
        <c:axId val="53668045"/>
      </c:lineChart>
      <c:catAx>
        <c:axId val="5963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Márcas  de clase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spPr>
          <a:ln w="12700">
            <a:solidFill>
              <a:srgbClr val="000000"/>
            </a:solidFill>
          </a:ln>
        </c:spPr>
        <c:crossAx val="53668045"/>
        <c:crosses val="autoZero"/>
        <c:auto val="0"/>
        <c:lblOffset val="100"/>
        <c:noMultiLvlLbl val="0"/>
      </c:catAx>
      <c:valAx>
        <c:axId val="5366804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Frcuencia relativa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63116"/>
        <c:crossesAt val="1"/>
        <c:crossBetween val="midCat"/>
        <c:dispUnits/>
        <c:majorUnit val="0.1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'Tanteo de agrupación'!#REF!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'Tanteo de agrupación'!#REF!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'Tanteo de agrupación'!#REF!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250358"/>
        <c:axId val="52144359"/>
      </c:lineChart>
      <c:catAx>
        <c:axId val="13250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Fronteras de clase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spPr>
          <a:ln w="12700">
            <a:solidFill>
              <a:srgbClr val="000000"/>
            </a:solidFill>
          </a:ln>
        </c:spPr>
        <c:crossAx val="52144359"/>
        <c:crosses val="autoZero"/>
        <c:auto val="0"/>
        <c:lblOffset val="100"/>
        <c:noMultiLvlLbl val="0"/>
      </c:catAx>
      <c:valAx>
        <c:axId val="5214435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Frecuencia relativa acumulada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250358"/>
        <c:crossesAt val="1"/>
        <c:crossBetween val="midCat"/>
        <c:dispUnits/>
        <c:majorUnit val="0.1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16</xdr:col>
      <xdr:colOff>1038225</xdr:colOff>
      <xdr:row>40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33400" y="4162425"/>
          <a:ext cx="10372725" cy="461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733425</xdr:colOff>
      <xdr:row>5</xdr:row>
      <xdr:rowOff>47625</xdr:rowOff>
    </xdr:from>
    <xdr:to>
      <xdr:col>15</xdr:col>
      <xdr:colOff>857250</xdr:colOff>
      <xdr:row>5</xdr:row>
      <xdr:rowOff>47625</xdr:rowOff>
    </xdr:to>
    <xdr:sp>
      <xdr:nvSpPr>
        <xdr:cNvPr id="2" name="Line 2"/>
        <xdr:cNvSpPr>
          <a:spLocks/>
        </xdr:cNvSpPr>
      </xdr:nvSpPr>
      <xdr:spPr>
        <a:xfrm>
          <a:off x="9486900" y="1028700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704850</xdr:colOff>
      <xdr:row>5</xdr:row>
      <xdr:rowOff>57150</xdr:rowOff>
    </xdr:from>
    <xdr:to>
      <xdr:col>16</xdr:col>
      <xdr:colOff>828675</xdr:colOff>
      <xdr:row>5</xdr:row>
      <xdr:rowOff>57150</xdr:rowOff>
    </xdr:to>
    <xdr:sp>
      <xdr:nvSpPr>
        <xdr:cNvPr id="3" name="Line 3"/>
        <xdr:cNvSpPr>
          <a:spLocks/>
        </xdr:cNvSpPr>
      </xdr:nvSpPr>
      <xdr:spPr>
        <a:xfrm>
          <a:off x="10572750" y="1038225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26</xdr:row>
      <xdr:rowOff>9525</xdr:rowOff>
    </xdr:from>
    <xdr:to>
      <xdr:col>5</xdr:col>
      <xdr:colOff>190500</xdr:colOff>
      <xdr:row>26</xdr:row>
      <xdr:rowOff>9525</xdr:rowOff>
    </xdr:to>
    <xdr:sp>
      <xdr:nvSpPr>
        <xdr:cNvPr id="4" name="Line 4"/>
        <xdr:cNvSpPr>
          <a:spLocks/>
        </xdr:cNvSpPr>
      </xdr:nvSpPr>
      <xdr:spPr>
        <a:xfrm>
          <a:off x="2114550" y="5591175"/>
          <a:ext cx="133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76200</xdr:colOff>
      <xdr:row>27</xdr:row>
      <xdr:rowOff>114300</xdr:rowOff>
    </xdr:from>
    <xdr:ext cx="200025" cy="276225"/>
    <xdr:sp>
      <xdr:nvSpPr>
        <xdr:cNvPr id="5" name="TextBox 5"/>
        <xdr:cNvSpPr txBox="1">
          <a:spLocks noChangeArrowheads="1"/>
        </xdr:cNvSpPr>
      </xdr:nvSpPr>
      <xdr:spPr>
        <a:xfrm>
          <a:off x="2133600" y="5895975"/>
          <a:ext cx="200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~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26</xdr:row>
      <xdr:rowOff>0</xdr:rowOff>
    </xdr:from>
    <xdr:to>
      <xdr:col>16</xdr:col>
      <xdr:colOff>0</xdr:colOff>
      <xdr:row>40</xdr:row>
      <xdr:rowOff>0</xdr:rowOff>
    </xdr:to>
    <xdr:graphicFrame>
      <xdr:nvGraphicFramePr>
        <xdr:cNvPr id="1" name="Chart 3"/>
        <xdr:cNvGraphicFramePr/>
      </xdr:nvGraphicFramePr>
      <xdr:xfrm>
        <a:off x="8105775" y="4276725"/>
        <a:ext cx="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26</xdr:row>
      <xdr:rowOff>0</xdr:rowOff>
    </xdr:from>
    <xdr:to>
      <xdr:col>16</xdr:col>
      <xdr:colOff>0</xdr:colOff>
      <xdr:row>40</xdr:row>
      <xdr:rowOff>0</xdr:rowOff>
    </xdr:to>
    <xdr:graphicFrame>
      <xdr:nvGraphicFramePr>
        <xdr:cNvPr id="2" name="Chart 4"/>
        <xdr:cNvGraphicFramePr/>
      </xdr:nvGraphicFramePr>
      <xdr:xfrm>
        <a:off x="8105775" y="4276725"/>
        <a:ext cx="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466725</xdr:colOff>
      <xdr:row>5</xdr:row>
      <xdr:rowOff>47625</xdr:rowOff>
    </xdr:from>
    <xdr:to>
      <xdr:col>16</xdr:col>
      <xdr:colOff>0</xdr:colOff>
      <xdr:row>9</xdr:row>
      <xdr:rowOff>123825</xdr:rowOff>
    </xdr:to>
    <xdr:sp>
      <xdr:nvSpPr>
        <xdr:cNvPr id="3" name="Texto 12"/>
        <xdr:cNvSpPr txBox="1">
          <a:spLocks noChangeArrowheads="1"/>
        </xdr:cNvSpPr>
      </xdr:nvSpPr>
      <xdr:spPr>
        <a:xfrm>
          <a:off x="8058150" y="857250"/>
          <a:ext cx="47625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- Los límites aparentes de los intervalos de clase tiene los mismos dígitos significativos que los datos originales.
- Las fronteras de clase tiene un dígito significativo más que los datos originales.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28</xdr:row>
      <xdr:rowOff>0</xdr:rowOff>
    </xdr:to>
    <xdr:sp>
      <xdr:nvSpPr>
        <xdr:cNvPr id="4" name="Rectangle 8"/>
        <xdr:cNvSpPr>
          <a:spLocks/>
        </xdr:cNvSpPr>
      </xdr:nvSpPr>
      <xdr:spPr>
        <a:xfrm>
          <a:off x="3476625" y="4438650"/>
          <a:ext cx="5143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8</xdr:col>
      <xdr:colOff>0</xdr:colOff>
      <xdr:row>10</xdr:row>
      <xdr:rowOff>0</xdr:rowOff>
    </xdr:to>
    <xdr:sp>
      <xdr:nvSpPr>
        <xdr:cNvPr id="5" name="Rectangle 9"/>
        <xdr:cNvSpPr>
          <a:spLocks/>
        </xdr:cNvSpPr>
      </xdr:nvSpPr>
      <xdr:spPr>
        <a:xfrm>
          <a:off x="3476625" y="1457325"/>
          <a:ext cx="514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cb.fi-c.unam.mx/Mis%20Documentos\CLASE\Notas_Estad\Estad_Descr\FormulasEstadDesc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cb.fi-c.unam.mx/Mis%20Documentos\CLASE\Notas_Estad\Estad_Descr\Libr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órmulas"/>
      <sheetName val="Ej1_Med_desc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Enunciado!dats" sheet="Enunciado"/>
  </cacheSource>
  <cacheFields count="1">
    <cacheField name="Xi">
      <sharedItems containsSemiMixedTypes="0" containsString="0" containsMixedTypes="0" containsNumber="1" containsInteger="1" count="82">
        <n v="15"/>
        <n v="20"/>
        <n v="38"/>
        <n v="40"/>
        <n v="42"/>
        <n v="55"/>
        <n v="61"/>
        <n v="65"/>
        <n v="71"/>
        <n v="76"/>
        <n v="81"/>
        <n v="86"/>
        <n v="88"/>
        <n v="90"/>
        <n v="93"/>
        <n v="98"/>
        <n v="105"/>
        <n v="121"/>
        <n v="124"/>
        <n v="131"/>
        <n v="135"/>
        <n v="137"/>
        <n v="143"/>
        <n v="146"/>
        <n v="149"/>
        <n v="151"/>
        <n v="157"/>
        <n v="166"/>
        <n v="169"/>
        <n v="175"/>
        <n v="176"/>
        <n v="180"/>
        <n v="182"/>
        <n v="185"/>
        <n v="186"/>
        <n v="188"/>
        <n v="193"/>
        <n v="194"/>
        <n v="195"/>
        <n v="196"/>
        <n v="198"/>
        <n v="203"/>
        <n v="211"/>
        <n v="220"/>
        <n v="224"/>
        <n v="227"/>
        <n v="229"/>
        <n v="236"/>
        <n v="239"/>
        <n v="244"/>
        <n v="246"/>
        <n v="249"/>
        <n v="250"/>
        <n v="251"/>
        <n v="262"/>
        <n v="264"/>
        <n v="279"/>
        <n v="282"/>
        <n v="284"/>
        <n v="286"/>
        <n v="290"/>
        <n v="292"/>
        <n v="315"/>
        <n v="321"/>
        <n v="325"/>
        <n v="337"/>
        <n v="338"/>
        <n v="341"/>
        <n v="350"/>
        <n v="353"/>
        <n v="364"/>
        <n v="393"/>
        <n v="396"/>
        <n v="398"/>
        <n v="400"/>
        <n v="423"/>
        <n v="497"/>
        <n v="568"/>
        <n v="571"/>
        <n v="597"/>
        <n v="653"/>
        <n v="829"/>
      </sharedItems>
      <fieldGroup base="0">
        <rangePr groupBy="range" autoEnd="1" autoStart="1" startNum="15" endNum="829" groupInterval="85"/>
        <groupItems count="12">
          <s v="&lt;15"/>
          <s v="15-99"/>
          <s v="100-184"/>
          <s v="185-269"/>
          <s v="270-354"/>
          <s v="355-439"/>
          <s v="440-524"/>
          <s v="525-609"/>
          <s v="610-694"/>
          <s v="695-779"/>
          <s v="780-864"/>
          <s v="&gt;865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3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B3:C14" firstHeaderRow="2" firstDataRow="2" firstDataCol="1"/>
  <pivotFields count="1">
    <pivotField axis="axisRow" dataField="1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</pivotFields>
  <rowFields count="1">
    <field x="0"/>
  </rowFields>
  <rowItems count="1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rowItems>
  <colItems count="1">
    <i/>
  </colItems>
  <dataFields count="1">
    <dataField name="Contar de Xi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30"/>
  <sheetViews>
    <sheetView showGridLines="0" zoomScale="75" zoomScaleNormal="75" workbookViewId="0" topLeftCell="E4">
      <selection activeCell="O41" sqref="O41"/>
    </sheetView>
  </sheetViews>
  <sheetFormatPr defaultColWidth="11.421875" defaultRowHeight="12.75" customHeight="1"/>
  <cols>
    <col min="1" max="1" width="11.421875" style="9" customWidth="1"/>
    <col min="2" max="2" width="9.421875" style="9" customWidth="1"/>
    <col min="3" max="3" width="11.28125" style="9" customWidth="1"/>
    <col min="4" max="5" width="7.7109375" style="9" customWidth="1"/>
    <col min="6" max="6" width="13.7109375" style="9" customWidth="1"/>
    <col min="7" max="7" width="17.00390625" style="9" customWidth="1"/>
    <col min="8" max="8" width="13.421875" style="9" customWidth="1"/>
    <col min="9" max="9" width="15.00390625" style="9" customWidth="1"/>
    <col min="10" max="10" width="19.8515625" style="9" customWidth="1"/>
    <col min="11" max="11" width="16.140625" style="9" customWidth="1"/>
    <col min="12" max="12" width="4.7109375" style="9" customWidth="1"/>
    <col min="13" max="13" width="5.421875" style="9" customWidth="1"/>
    <col min="14" max="14" width="23.57421875" style="9" customWidth="1"/>
    <col min="15" max="15" width="19.00390625" style="9" customWidth="1"/>
    <col min="16" max="16" width="5.57421875" style="9" customWidth="1"/>
    <col min="17" max="17" width="3.57421875" style="204" customWidth="1"/>
    <col min="18" max="18" width="20.28125" style="9" bestFit="1" customWidth="1"/>
    <col min="19" max="16384" width="7.7109375" style="9" customWidth="1"/>
  </cols>
  <sheetData>
    <row r="1" ht="12.75" customHeight="1">
      <c r="C1" s="9" t="s">
        <v>86</v>
      </c>
    </row>
    <row r="2" ht="12.75" customHeight="1">
      <c r="C2" s="9" t="s">
        <v>85</v>
      </c>
    </row>
    <row r="3" ht="12.75" customHeight="1">
      <c r="C3" s="24" t="s">
        <v>300</v>
      </c>
    </row>
    <row r="5" ht="12.75" customHeight="1">
      <c r="C5" s="24" t="s">
        <v>87</v>
      </c>
    </row>
    <row r="6" ht="12.75" customHeight="1">
      <c r="C6" s="9" t="s">
        <v>88</v>
      </c>
    </row>
    <row r="7" ht="12.75" customHeight="1">
      <c r="C7" s="9" t="s">
        <v>89</v>
      </c>
    </row>
    <row r="8" ht="12.75" customHeight="1">
      <c r="C8" s="9" t="s">
        <v>90</v>
      </c>
    </row>
    <row r="10" spans="2:7" ht="12.75" customHeight="1">
      <c r="B10" s="9" t="s">
        <v>310</v>
      </c>
      <c r="F10" s="24" t="s">
        <v>312</v>
      </c>
      <c r="G10" s="10"/>
    </row>
    <row r="11" spans="2:7" ht="12.75" customHeight="1">
      <c r="B11" s="9" t="s">
        <v>311</v>
      </c>
      <c r="F11" s="10"/>
      <c r="G11" s="10"/>
    </row>
    <row r="12" spans="6:7" ht="12.75" customHeight="1" thickBot="1">
      <c r="F12" s="10"/>
      <c r="G12" s="10"/>
    </row>
    <row r="13" spans="2:17" ht="28.5" customHeight="1" thickTop="1">
      <c r="B13" s="188" t="s">
        <v>99</v>
      </c>
      <c r="C13" s="12" t="s">
        <v>91</v>
      </c>
      <c r="F13" s="190" t="s">
        <v>314</v>
      </c>
      <c r="G13" s="190" t="s">
        <v>315</v>
      </c>
      <c r="H13" s="12" t="s">
        <v>313</v>
      </c>
      <c r="I13" s="12" t="s">
        <v>2</v>
      </c>
      <c r="J13" s="12" t="s">
        <v>3</v>
      </c>
      <c r="K13" s="12" t="s">
        <v>4</v>
      </c>
      <c r="M13" s="193"/>
      <c r="N13" s="194" t="s">
        <v>98</v>
      </c>
      <c r="O13" s="195"/>
      <c r="P13" s="196"/>
      <c r="Q13" s="205"/>
    </row>
    <row r="14" spans="2:17" ht="12.75" customHeight="1">
      <c r="B14" s="175" t="s">
        <v>191</v>
      </c>
      <c r="C14" s="179">
        <v>86</v>
      </c>
      <c r="F14" s="174" t="s">
        <v>132</v>
      </c>
      <c r="G14" s="174" t="s">
        <v>200</v>
      </c>
      <c r="H14" s="176">
        <v>15</v>
      </c>
      <c r="I14" s="173">
        <f>($H14-$O$15)^2</f>
        <v>42633.990399999995</v>
      </c>
      <c r="J14" s="173">
        <f>($H14-$O$15)^3</f>
        <v>-8803066.337791998</v>
      </c>
      <c r="K14" s="173">
        <f>($H14-$O$15)^4</f>
        <v>1817657137.4272916</v>
      </c>
      <c r="M14" s="197"/>
      <c r="N14" s="126"/>
      <c r="O14" s="198"/>
      <c r="P14" s="199"/>
      <c r="Q14" s="206"/>
    </row>
    <row r="15" spans="2:17" ht="12.75" customHeight="1">
      <c r="B15" s="175" t="s">
        <v>192</v>
      </c>
      <c r="C15" s="179">
        <v>175</v>
      </c>
      <c r="F15" s="174" t="s">
        <v>163</v>
      </c>
      <c r="G15" s="174" t="s">
        <v>201</v>
      </c>
      <c r="H15" s="177">
        <v>20</v>
      </c>
      <c r="I15" s="173">
        <f aca="true" t="shared" si="0" ref="I15:I78">($H15-$O$15)^2</f>
        <v>40594.1904</v>
      </c>
      <c r="J15" s="173">
        <f aca="true" t="shared" si="1" ref="J15:J78">($H15-$O$15)^3</f>
        <v>-8178917.481791999</v>
      </c>
      <c r="K15" s="173">
        <f aca="true" t="shared" si="2" ref="K15:K78">($H15-$O$15)^4</f>
        <v>1647888294.2314522</v>
      </c>
      <c r="M15" s="197"/>
      <c r="N15" s="191" t="s">
        <v>93</v>
      </c>
      <c r="O15" s="192">
        <f>AVERAGE(dats)</f>
        <v>221.48</v>
      </c>
      <c r="P15" s="199"/>
      <c r="Q15" s="206"/>
    </row>
    <row r="16" spans="2:17" ht="12.75" customHeight="1">
      <c r="B16" s="175" t="s">
        <v>193</v>
      </c>
      <c r="C16" s="179">
        <v>157</v>
      </c>
      <c r="F16" s="174" t="s">
        <v>178</v>
      </c>
      <c r="G16" s="174" t="s">
        <v>202</v>
      </c>
      <c r="H16" s="178">
        <v>20</v>
      </c>
      <c r="I16" s="173">
        <f t="shared" si="0"/>
        <v>40594.1904</v>
      </c>
      <c r="J16" s="173">
        <f t="shared" si="1"/>
        <v>-8178917.481791999</v>
      </c>
      <c r="K16" s="173">
        <f t="shared" si="2"/>
        <v>1647888294.2314522</v>
      </c>
      <c r="M16" s="197"/>
      <c r="N16" s="191" t="s">
        <v>94</v>
      </c>
      <c r="O16" s="192">
        <f>MEDIAN(dats)</f>
        <v>195.5</v>
      </c>
      <c r="P16" s="199"/>
      <c r="Q16" s="206"/>
    </row>
    <row r="17" spans="2:17" ht="12.75" customHeight="1">
      <c r="B17" s="175" t="s">
        <v>194</v>
      </c>
      <c r="C17" s="179">
        <v>282</v>
      </c>
      <c r="F17" s="175" t="s">
        <v>195</v>
      </c>
      <c r="G17" s="174" t="s">
        <v>203</v>
      </c>
      <c r="H17" s="179">
        <v>38</v>
      </c>
      <c r="I17" s="173">
        <f t="shared" si="0"/>
        <v>33664.91039999999</v>
      </c>
      <c r="J17" s="173">
        <f t="shared" si="1"/>
        <v>-6176837.760191998</v>
      </c>
      <c r="K17" s="173">
        <f t="shared" si="2"/>
        <v>1133326192.2400277</v>
      </c>
      <c r="M17" s="197"/>
      <c r="N17" s="191" t="s">
        <v>95</v>
      </c>
      <c r="O17" s="192">
        <f>MODE(dats)</f>
        <v>180</v>
      </c>
      <c r="P17" s="199"/>
      <c r="Q17" s="206"/>
    </row>
    <row r="18" spans="2:17" ht="12.75" customHeight="1">
      <c r="B18" s="175" t="s">
        <v>195</v>
      </c>
      <c r="C18" s="179">
        <v>38</v>
      </c>
      <c r="F18" s="174" t="s">
        <v>153</v>
      </c>
      <c r="G18" s="174" t="s">
        <v>204</v>
      </c>
      <c r="H18" s="180">
        <v>38</v>
      </c>
      <c r="I18" s="173">
        <f t="shared" si="0"/>
        <v>33664.91039999999</v>
      </c>
      <c r="J18" s="173">
        <f t="shared" si="1"/>
        <v>-6176837.760191998</v>
      </c>
      <c r="K18" s="173">
        <f t="shared" si="2"/>
        <v>1133326192.2400277</v>
      </c>
      <c r="M18" s="197"/>
      <c r="N18" s="198"/>
      <c r="O18" s="198"/>
      <c r="P18" s="199"/>
      <c r="Q18" s="206"/>
    </row>
    <row r="19" spans="2:17" ht="12.75" customHeight="1">
      <c r="B19" s="175" t="s">
        <v>196</v>
      </c>
      <c r="C19" s="179">
        <v>211</v>
      </c>
      <c r="F19" s="174" t="s">
        <v>145</v>
      </c>
      <c r="G19" s="174" t="s">
        <v>205</v>
      </c>
      <c r="H19" s="181">
        <v>40</v>
      </c>
      <c r="I19" s="173">
        <f t="shared" si="0"/>
        <v>32934.990399999995</v>
      </c>
      <c r="J19" s="173">
        <f t="shared" si="1"/>
        <v>-5977042.057791999</v>
      </c>
      <c r="K19" s="173">
        <f t="shared" si="2"/>
        <v>1084713592.6480918</v>
      </c>
      <c r="M19" s="197"/>
      <c r="N19" s="191" t="s">
        <v>96</v>
      </c>
      <c r="O19" s="192">
        <f>VAR(dats)</f>
        <v>20883.807676767676</v>
      </c>
      <c r="P19" s="199"/>
      <c r="Q19" s="206"/>
    </row>
    <row r="20" spans="2:17" ht="12.75" customHeight="1">
      <c r="B20" s="175" t="s">
        <v>197</v>
      </c>
      <c r="C20" s="179">
        <v>497</v>
      </c>
      <c r="F20" s="174" t="s">
        <v>155</v>
      </c>
      <c r="G20" s="174" t="s">
        <v>206</v>
      </c>
      <c r="H20" s="180">
        <v>40</v>
      </c>
      <c r="I20" s="173">
        <f t="shared" si="0"/>
        <v>32934.990399999995</v>
      </c>
      <c r="J20" s="173">
        <f t="shared" si="1"/>
        <v>-5977042.057791999</v>
      </c>
      <c r="K20" s="173">
        <f t="shared" si="2"/>
        <v>1084713592.6480918</v>
      </c>
      <c r="M20" s="197"/>
      <c r="N20" s="191" t="s">
        <v>97</v>
      </c>
      <c r="O20" s="192">
        <f>STDEV(dats)</f>
        <v>144.51230977590689</v>
      </c>
      <c r="P20" s="199"/>
      <c r="Q20" s="206"/>
    </row>
    <row r="21" spans="2:17" ht="12.75" customHeight="1">
      <c r="B21" s="175" t="s">
        <v>198</v>
      </c>
      <c r="C21" s="179">
        <v>246</v>
      </c>
      <c r="F21" s="174" t="s">
        <v>113</v>
      </c>
      <c r="G21" s="174" t="s">
        <v>207</v>
      </c>
      <c r="H21" s="182">
        <v>42</v>
      </c>
      <c r="I21" s="173">
        <f t="shared" si="0"/>
        <v>32213.070399999997</v>
      </c>
      <c r="J21" s="173">
        <f t="shared" si="1"/>
        <v>-5781601.875391999</v>
      </c>
      <c r="K21" s="173">
        <f t="shared" si="2"/>
        <v>1037681904.595356</v>
      </c>
      <c r="M21" s="197"/>
      <c r="N21" s="192" t="s">
        <v>92</v>
      </c>
      <c r="O21" s="192">
        <f>O20/O15</f>
        <v>0.6524846928657526</v>
      </c>
      <c r="P21" s="199"/>
      <c r="Q21" s="206"/>
    </row>
    <row r="22" spans="2:17" ht="15.75" customHeight="1">
      <c r="B22" s="175" t="s">
        <v>199</v>
      </c>
      <c r="C22" s="179">
        <v>393</v>
      </c>
      <c r="F22" s="174" t="s">
        <v>138</v>
      </c>
      <c r="G22" s="174" t="s">
        <v>208</v>
      </c>
      <c r="H22" s="176">
        <v>55</v>
      </c>
      <c r="I22" s="173">
        <f t="shared" si="0"/>
        <v>27715.590399999997</v>
      </c>
      <c r="J22" s="173">
        <f t="shared" si="1"/>
        <v>-4614091.489792</v>
      </c>
      <c r="K22" s="173">
        <f t="shared" si="2"/>
        <v>768153951.220572</v>
      </c>
      <c r="M22" s="197"/>
      <c r="N22" s="189" t="s">
        <v>301</v>
      </c>
      <c r="O22" s="192"/>
      <c r="P22" s="199"/>
      <c r="Q22" s="206"/>
    </row>
    <row r="23" spans="2:17" ht="12.75" customHeight="1">
      <c r="B23" s="174" t="s">
        <v>100</v>
      </c>
      <c r="C23" s="179">
        <v>198</v>
      </c>
      <c r="F23" s="174" t="s">
        <v>148</v>
      </c>
      <c r="G23" s="174" t="s">
        <v>209</v>
      </c>
      <c r="H23" s="181">
        <v>55</v>
      </c>
      <c r="I23" s="173">
        <f t="shared" si="0"/>
        <v>27715.590399999997</v>
      </c>
      <c r="J23" s="173">
        <f t="shared" si="1"/>
        <v>-4614091.489792</v>
      </c>
      <c r="K23" s="173">
        <f t="shared" si="2"/>
        <v>768153951.220572</v>
      </c>
      <c r="M23" s="197"/>
      <c r="N23" s="198"/>
      <c r="O23" s="198"/>
      <c r="P23" s="199"/>
      <c r="Q23" s="206"/>
    </row>
    <row r="24" spans="2:17" ht="12.75" customHeight="1">
      <c r="B24" s="174" t="s">
        <v>101</v>
      </c>
      <c r="C24" s="185">
        <v>146</v>
      </c>
      <c r="F24" s="174" t="s">
        <v>158</v>
      </c>
      <c r="G24" s="174" t="s">
        <v>210</v>
      </c>
      <c r="H24" s="180">
        <v>61</v>
      </c>
      <c r="I24" s="173">
        <f t="shared" si="0"/>
        <v>25753.830399999995</v>
      </c>
      <c r="J24" s="173">
        <f t="shared" si="1"/>
        <v>-4132974.702591999</v>
      </c>
      <c r="K24" s="173">
        <f t="shared" si="2"/>
        <v>663259780.271964</v>
      </c>
      <c r="M24" s="197"/>
      <c r="N24" s="192" t="s">
        <v>302</v>
      </c>
      <c r="O24" s="192">
        <f>MAX(dats)</f>
        <v>829</v>
      </c>
      <c r="P24" s="199"/>
      <c r="Q24" s="206"/>
    </row>
    <row r="25" spans="2:17" ht="12.75" customHeight="1">
      <c r="B25" s="174" t="s">
        <v>102</v>
      </c>
      <c r="C25" s="185">
        <v>176</v>
      </c>
      <c r="F25" s="174" t="s">
        <v>173</v>
      </c>
      <c r="G25" s="174" t="s">
        <v>211</v>
      </c>
      <c r="H25" s="178">
        <v>61</v>
      </c>
      <c r="I25" s="173">
        <f t="shared" si="0"/>
        <v>25753.830399999995</v>
      </c>
      <c r="J25" s="173">
        <f t="shared" si="1"/>
        <v>-4132974.702591999</v>
      </c>
      <c r="K25" s="173">
        <f t="shared" si="2"/>
        <v>663259780.271964</v>
      </c>
      <c r="M25" s="197"/>
      <c r="N25" s="192" t="s">
        <v>303</v>
      </c>
      <c r="O25" s="192">
        <f>MIN(dats)</f>
        <v>15</v>
      </c>
      <c r="P25" s="199"/>
      <c r="Q25" s="206"/>
    </row>
    <row r="26" spans="2:17" ht="12.75" customHeight="1">
      <c r="B26" s="174" t="s">
        <v>103</v>
      </c>
      <c r="C26" s="185">
        <v>220</v>
      </c>
      <c r="F26" s="174" t="s">
        <v>115</v>
      </c>
      <c r="G26" s="174" t="s">
        <v>212</v>
      </c>
      <c r="H26" s="182">
        <v>65</v>
      </c>
      <c r="I26" s="173">
        <f t="shared" si="0"/>
        <v>24485.990399999995</v>
      </c>
      <c r="J26" s="173">
        <f t="shared" si="1"/>
        <v>-3831567.777791999</v>
      </c>
      <c r="K26" s="173">
        <f t="shared" si="2"/>
        <v>599563725.868892</v>
      </c>
      <c r="M26" s="197"/>
      <c r="N26" s="192" t="s">
        <v>304</v>
      </c>
      <c r="O26" s="192">
        <f>O24-O25</f>
        <v>814</v>
      </c>
      <c r="P26" s="199"/>
      <c r="Q26" s="206"/>
    </row>
    <row r="27" spans="2:17" ht="12.75" customHeight="1">
      <c r="B27" s="174" t="s">
        <v>104</v>
      </c>
      <c r="C27" s="185">
        <v>224</v>
      </c>
      <c r="F27" s="174" t="s">
        <v>187</v>
      </c>
      <c r="G27" s="174" t="s">
        <v>213</v>
      </c>
      <c r="H27" s="183">
        <v>71</v>
      </c>
      <c r="I27" s="173">
        <f t="shared" si="0"/>
        <v>22644.230399999997</v>
      </c>
      <c r="J27" s="173">
        <f t="shared" si="1"/>
        <v>-3407503.7905919994</v>
      </c>
      <c r="K27" s="173">
        <f t="shared" si="2"/>
        <v>512761170.408284</v>
      </c>
      <c r="M27" s="197"/>
      <c r="N27" s="198"/>
      <c r="O27" s="198"/>
      <c r="P27" s="199"/>
      <c r="Q27" s="206"/>
    </row>
    <row r="28" spans="2:17" ht="12.75" customHeight="1">
      <c r="B28" s="174" t="s">
        <v>105</v>
      </c>
      <c r="C28" s="185">
        <v>337</v>
      </c>
      <c r="F28" s="174" t="s">
        <v>112</v>
      </c>
      <c r="G28" s="174" t="s">
        <v>214</v>
      </c>
      <c r="H28" s="184">
        <v>76</v>
      </c>
      <c r="I28" s="173">
        <f t="shared" si="0"/>
        <v>21164.430399999997</v>
      </c>
      <c r="J28" s="173">
        <f t="shared" si="1"/>
        <v>-3079001.334591999</v>
      </c>
      <c r="K28" s="173">
        <f t="shared" si="2"/>
        <v>447933114.1564441</v>
      </c>
      <c r="M28" s="197"/>
      <c r="N28" s="191" t="s">
        <v>305</v>
      </c>
      <c r="O28" s="174">
        <f>QUARTILE(H13:H113,1)</f>
        <v>129.25</v>
      </c>
      <c r="P28" s="200"/>
      <c r="Q28" s="205"/>
    </row>
    <row r="29" spans="2:17" ht="12.75" customHeight="1">
      <c r="B29" s="174" t="s">
        <v>106</v>
      </c>
      <c r="C29" s="185">
        <v>180</v>
      </c>
      <c r="F29" s="174" t="s">
        <v>176</v>
      </c>
      <c r="G29" s="174" t="s">
        <v>215</v>
      </c>
      <c r="H29" s="178">
        <v>81</v>
      </c>
      <c r="I29" s="173">
        <f t="shared" si="0"/>
        <v>19734.6304</v>
      </c>
      <c r="J29" s="173">
        <f t="shared" si="1"/>
        <v>-2772320.8785919994</v>
      </c>
      <c r="K29" s="173">
        <f t="shared" si="2"/>
        <v>389455637.0246041</v>
      </c>
      <c r="M29" s="197"/>
      <c r="N29" s="191" t="s">
        <v>306</v>
      </c>
      <c r="O29" s="174">
        <f>QUARTILE(H13:H113,2)</f>
        <v>195.5</v>
      </c>
      <c r="P29" s="200"/>
      <c r="Q29" s="205"/>
    </row>
    <row r="30" spans="2:17" ht="12.75" customHeight="1">
      <c r="B30" s="174" t="s">
        <v>107</v>
      </c>
      <c r="C30" s="185">
        <v>182</v>
      </c>
      <c r="F30" s="175" t="s">
        <v>191</v>
      </c>
      <c r="G30" s="174" t="s">
        <v>216</v>
      </c>
      <c r="H30" s="179">
        <v>86</v>
      </c>
      <c r="I30" s="173">
        <f t="shared" si="0"/>
        <v>18354.8304</v>
      </c>
      <c r="J30" s="173">
        <f t="shared" si="1"/>
        <v>-2486712.4225919996</v>
      </c>
      <c r="K30" s="173">
        <f t="shared" si="2"/>
        <v>336899799.0127641</v>
      </c>
      <c r="M30" s="197"/>
      <c r="N30" s="191" t="s">
        <v>307</v>
      </c>
      <c r="O30" s="174">
        <f>QUARTILE(H13:H113,3)</f>
        <v>282.5</v>
      </c>
      <c r="P30" s="199"/>
      <c r="Q30" s="206"/>
    </row>
    <row r="31" spans="2:17" ht="12.75" customHeight="1">
      <c r="B31" s="174" t="s">
        <v>108</v>
      </c>
      <c r="C31" s="185">
        <v>185</v>
      </c>
      <c r="F31" s="174" t="s">
        <v>172</v>
      </c>
      <c r="G31" s="174" t="s">
        <v>217</v>
      </c>
      <c r="H31" s="178">
        <v>88</v>
      </c>
      <c r="I31" s="173">
        <f t="shared" si="0"/>
        <v>17816.910399999997</v>
      </c>
      <c r="J31" s="173">
        <f t="shared" si="1"/>
        <v>-2378201.2001919993</v>
      </c>
      <c r="K31" s="173">
        <f t="shared" si="2"/>
        <v>317442296.201628</v>
      </c>
      <c r="M31" s="197"/>
      <c r="N31" s="198"/>
      <c r="O31" s="198"/>
      <c r="P31" s="199"/>
      <c r="Q31" s="206"/>
    </row>
    <row r="32" spans="2:17" ht="12.75" customHeight="1">
      <c r="B32" s="174" t="s">
        <v>109</v>
      </c>
      <c r="C32" s="185">
        <v>396</v>
      </c>
      <c r="F32" s="174" t="s">
        <v>164</v>
      </c>
      <c r="G32" s="174" t="s">
        <v>218</v>
      </c>
      <c r="H32" s="177">
        <v>90</v>
      </c>
      <c r="I32" s="173">
        <f t="shared" si="0"/>
        <v>17286.9904</v>
      </c>
      <c r="J32" s="173">
        <f t="shared" si="1"/>
        <v>-2272893.4977919995</v>
      </c>
      <c r="K32" s="173">
        <f t="shared" si="2"/>
        <v>298840037.0896921</v>
      </c>
      <c r="M32" s="197"/>
      <c r="N32" s="191" t="s">
        <v>308</v>
      </c>
      <c r="O32" s="174">
        <f>SKEW(dats)</f>
        <v>1.3938881915990726</v>
      </c>
      <c r="P32" s="199"/>
      <c r="Q32" s="206"/>
    </row>
    <row r="33" spans="2:17" ht="12.75" customHeight="1">
      <c r="B33" s="174" t="s">
        <v>110</v>
      </c>
      <c r="C33" s="185">
        <v>264</v>
      </c>
      <c r="F33" s="174" t="s">
        <v>116</v>
      </c>
      <c r="G33" s="174" t="s">
        <v>219</v>
      </c>
      <c r="H33" s="182">
        <v>93</v>
      </c>
      <c r="I33" s="173">
        <f t="shared" si="0"/>
        <v>16507.110399999998</v>
      </c>
      <c r="J33" s="173">
        <f t="shared" si="1"/>
        <v>-2120833.5441919994</v>
      </c>
      <c r="K33" s="173">
        <f t="shared" si="2"/>
        <v>272484693.75778806</v>
      </c>
      <c r="M33" s="197"/>
      <c r="N33" s="191" t="s">
        <v>309</v>
      </c>
      <c r="O33" s="174">
        <f>KURT(dats)</f>
        <v>3.108781689787975</v>
      </c>
      <c r="P33" s="199"/>
      <c r="Q33" s="206"/>
    </row>
    <row r="34" spans="2:17" ht="12.75" customHeight="1" thickBot="1">
      <c r="B34" s="174" t="s">
        <v>111</v>
      </c>
      <c r="C34" s="187">
        <v>251</v>
      </c>
      <c r="F34" s="174" t="s">
        <v>131</v>
      </c>
      <c r="G34" s="174" t="s">
        <v>220</v>
      </c>
      <c r="H34" s="176">
        <v>98</v>
      </c>
      <c r="I34" s="173">
        <f t="shared" si="0"/>
        <v>15247.310399999997</v>
      </c>
      <c r="J34" s="173">
        <f t="shared" si="1"/>
        <v>-1882737.8881919994</v>
      </c>
      <c r="K34" s="173">
        <f t="shared" si="2"/>
        <v>232480474.43394807</v>
      </c>
      <c r="M34" s="201"/>
      <c r="N34" s="202"/>
      <c r="O34" s="202"/>
      <c r="P34" s="203"/>
      <c r="Q34" s="206"/>
    </row>
    <row r="35" spans="2:14" ht="12.75" customHeight="1" thickTop="1">
      <c r="B35" s="174" t="s">
        <v>112</v>
      </c>
      <c r="C35" s="184">
        <v>76</v>
      </c>
      <c r="D35" s="11"/>
      <c r="E35" s="11"/>
      <c r="F35" s="174" t="s">
        <v>120</v>
      </c>
      <c r="G35" s="174" t="s">
        <v>221</v>
      </c>
      <c r="H35" s="182">
        <v>105</v>
      </c>
      <c r="I35" s="173">
        <f t="shared" si="0"/>
        <v>13567.590399999997</v>
      </c>
      <c r="J35" s="173">
        <f t="shared" si="1"/>
        <v>-1580352.9297919995</v>
      </c>
      <c r="K35" s="173">
        <f t="shared" si="2"/>
        <v>184079509.26217207</v>
      </c>
      <c r="L35" s="11"/>
      <c r="M35" s="11"/>
      <c r="N35" s="11"/>
    </row>
    <row r="36" spans="2:11" ht="12.75" customHeight="1">
      <c r="B36" s="174" t="s">
        <v>113</v>
      </c>
      <c r="C36" s="182">
        <v>42</v>
      </c>
      <c r="F36" s="174" t="s">
        <v>183</v>
      </c>
      <c r="G36" s="174" t="s">
        <v>222</v>
      </c>
      <c r="H36" s="183">
        <v>121</v>
      </c>
      <c r="I36" s="173">
        <f t="shared" si="0"/>
        <v>10096.230399999999</v>
      </c>
      <c r="J36" s="173">
        <f t="shared" si="1"/>
        <v>-1014469.2305919997</v>
      </c>
      <c r="K36" s="173">
        <f t="shared" si="2"/>
        <v>101933868.28988414</v>
      </c>
    </row>
    <row r="37" spans="2:11" ht="12.75" customHeight="1">
      <c r="B37" s="174" t="s">
        <v>114</v>
      </c>
      <c r="C37" s="182">
        <v>149</v>
      </c>
      <c r="F37" s="174" t="s">
        <v>140</v>
      </c>
      <c r="G37" s="174" t="s">
        <v>223</v>
      </c>
      <c r="H37" s="176">
        <v>124</v>
      </c>
      <c r="I37" s="173">
        <f t="shared" si="0"/>
        <v>9502.350399999998</v>
      </c>
      <c r="J37" s="173">
        <f t="shared" si="1"/>
        <v>-926289.1169919997</v>
      </c>
      <c r="K37" s="173">
        <f t="shared" si="2"/>
        <v>90294663.12438011</v>
      </c>
    </row>
    <row r="38" spans="2:11" ht="12.75" customHeight="1">
      <c r="B38" s="174" t="s">
        <v>115</v>
      </c>
      <c r="C38" s="182">
        <v>65</v>
      </c>
      <c r="F38" s="174" t="s">
        <v>156</v>
      </c>
      <c r="G38" s="174" t="s">
        <v>224</v>
      </c>
      <c r="H38" s="180">
        <v>124</v>
      </c>
      <c r="I38" s="173">
        <f t="shared" si="0"/>
        <v>9502.350399999998</v>
      </c>
      <c r="J38" s="173">
        <f t="shared" si="1"/>
        <v>-926289.1169919997</v>
      </c>
      <c r="K38" s="173">
        <f t="shared" si="2"/>
        <v>90294663.12438011</v>
      </c>
    </row>
    <row r="39" spans="2:11" ht="12.75" customHeight="1">
      <c r="B39" s="174" t="s">
        <v>116</v>
      </c>
      <c r="C39" s="182">
        <v>93</v>
      </c>
      <c r="F39" s="174" t="s">
        <v>171</v>
      </c>
      <c r="G39" s="174" t="s">
        <v>225</v>
      </c>
      <c r="H39" s="178">
        <v>131</v>
      </c>
      <c r="I39" s="173">
        <f t="shared" si="0"/>
        <v>8186.630399999998</v>
      </c>
      <c r="J39" s="173">
        <f t="shared" si="1"/>
        <v>-740726.3185919997</v>
      </c>
      <c r="K39" s="173">
        <f t="shared" si="2"/>
        <v>67020917.30620413</v>
      </c>
    </row>
    <row r="40" spans="2:11" ht="12.75" customHeight="1">
      <c r="B40" s="174" t="s">
        <v>117</v>
      </c>
      <c r="C40" s="182">
        <v>423</v>
      </c>
      <c r="F40" s="174" t="s">
        <v>160</v>
      </c>
      <c r="G40" s="174" t="s">
        <v>226</v>
      </c>
      <c r="H40" s="180">
        <v>135</v>
      </c>
      <c r="I40" s="173">
        <f t="shared" si="0"/>
        <v>7478.790399999998</v>
      </c>
      <c r="J40" s="173">
        <f t="shared" si="1"/>
        <v>-646765.7937919998</v>
      </c>
      <c r="K40" s="173">
        <f t="shared" si="2"/>
        <v>55932305.84713213</v>
      </c>
    </row>
    <row r="41" spans="2:11" ht="12.75" customHeight="1">
      <c r="B41" s="174" t="s">
        <v>118</v>
      </c>
      <c r="C41" s="182">
        <v>188</v>
      </c>
      <c r="F41" s="174" t="s">
        <v>165</v>
      </c>
      <c r="G41" s="174" t="s">
        <v>227</v>
      </c>
      <c r="H41" s="177">
        <v>135</v>
      </c>
      <c r="I41" s="173">
        <f t="shared" si="0"/>
        <v>7478.790399999998</v>
      </c>
      <c r="J41" s="173">
        <f t="shared" si="1"/>
        <v>-646765.7937919998</v>
      </c>
      <c r="K41" s="173">
        <f t="shared" si="2"/>
        <v>55932305.84713213</v>
      </c>
    </row>
    <row r="42" spans="2:11" ht="12.75" customHeight="1">
      <c r="B42" s="174" t="s">
        <v>119</v>
      </c>
      <c r="C42" s="182">
        <v>203</v>
      </c>
      <c r="F42" s="174" t="s">
        <v>150</v>
      </c>
      <c r="G42" s="174" t="s">
        <v>228</v>
      </c>
      <c r="H42" s="181">
        <v>137</v>
      </c>
      <c r="I42" s="173">
        <f t="shared" si="0"/>
        <v>7136.870399999998</v>
      </c>
      <c r="J42" s="173">
        <f t="shared" si="1"/>
        <v>-602922.8113919997</v>
      </c>
      <c r="K42" s="173">
        <f t="shared" si="2"/>
        <v>50934919.10639613</v>
      </c>
    </row>
    <row r="43" spans="2:11" ht="12.75" customHeight="1">
      <c r="B43" s="174" t="s">
        <v>120</v>
      </c>
      <c r="C43" s="182">
        <v>105</v>
      </c>
      <c r="F43" s="174" t="s">
        <v>189</v>
      </c>
      <c r="G43" s="174" t="s">
        <v>229</v>
      </c>
      <c r="H43" s="183">
        <v>143</v>
      </c>
      <c r="I43" s="173">
        <f t="shared" si="0"/>
        <v>6159.110399999999</v>
      </c>
      <c r="J43" s="173">
        <f t="shared" si="1"/>
        <v>-483366.9841919998</v>
      </c>
      <c r="K43" s="173">
        <f t="shared" si="2"/>
        <v>37934640.919388145</v>
      </c>
    </row>
    <row r="44" spans="2:11" ht="12.75" customHeight="1">
      <c r="B44" s="174" t="s">
        <v>121</v>
      </c>
      <c r="C44" s="186">
        <v>653</v>
      </c>
      <c r="F44" s="174" t="s">
        <v>101</v>
      </c>
      <c r="G44" s="174" t="s">
        <v>230</v>
      </c>
      <c r="H44" s="185">
        <v>146</v>
      </c>
      <c r="I44" s="173">
        <f t="shared" si="0"/>
        <v>5697.230399999999</v>
      </c>
      <c r="J44" s="173">
        <f t="shared" si="1"/>
        <v>-430026.9505919998</v>
      </c>
      <c r="K44" s="173">
        <f t="shared" si="2"/>
        <v>32458434.230684143</v>
      </c>
    </row>
    <row r="45" spans="2:11" ht="12.75" customHeight="1">
      <c r="B45" s="174" t="s">
        <v>122</v>
      </c>
      <c r="C45" s="186">
        <v>264</v>
      </c>
      <c r="F45" s="174" t="s">
        <v>114</v>
      </c>
      <c r="G45" s="174" t="s">
        <v>231</v>
      </c>
      <c r="H45" s="182">
        <v>149</v>
      </c>
      <c r="I45" s="173">
        <f t="shared" si="0"/>
        <v>5253.350399999998</v>
      </c>
      <c r="J45" s="173">
        <f t="shared" si="1"/>
        <v>-380762.8369919998</v>
      </c>
      <c r="K45" s="173">
        <f t="shared" si="2"/>
        <v>27597690.425180145</v>
      </c>
    </row>
    <row r="46" spans="2:11" ht="12.75" customHeight="1">
      <c r="B46" s="174" t="s">
        <v>123</v>
      </c>
      <c r="C46" s="186">
        <v>321</v>
      </c>
      <c r="F46" s="174" t="s">
        <v>125</v>
      </c>
      <c r="G46" s="174" t="s">
        <v>232</v>
      </c>
      <c r="H46" s="186">
        <v>151</v>
      </c>
      <c r="I46" s="173">
        <f t="shared" si="0"/>
        <v>4967.430399999998</v>
      </c>
      <c r="J46" s="173">
        <f t="shared" si="1"/>
        <v>-350104.49459199986</v>
      </c>
      <c r="K46" s="173">
        <f t="shared" si="2"/>
        <v>24675364.778844144</v>
      </c>
    </row>
    <row r="47" spans="2:11" ht="12.75" customHeight="1">
      <c r="B47" s="174" t="s">
        <v>124</v>
      </c>
      <c r="C47" s="186">
        <v>180</v>
      </c>
      <c r="F47" s="175" t="s">
        <v>193</v>
      </c>
      <c r="G47" s="174" t="s">
        <v>233</v>
      </c>
      <c r="H47" s="179">
        <v>157</v>
      </c>
      <c r="I47" s="173">
        <f t="shared" si="0"/>
        <v>4157.670399999999</v>
      </c>
      <c r="J47" s="173">
        <f t="shared" si="1"/>
        <v>-268086.5873919999</v>
      </c>
      <c r="K47" s="173">
        <f t="shared" si="2"/>
        <v>17286223.15503615</v>
      </c>
    </row>
    <row r="48" spans="2:11" ht="12.75" customHeight="1">
      <c r="B48" s="174" t="s">
        <v>125</v>
      </c>
      <c r="C48" s="186">
        <v>151</v>
      </c>
      <c r="F48" s="174" t="s">
        <v>184</v>
      </c>
      <c r="G48" s="174" t="s">
        <v>234</v>
      </c>
      <c r="H48" s="183">
        <v>166</v>
      </c>
      <c r="I48" s="173">
        <f t="shared" si="0"/>
        <v>3078.0303999999987</v>
      </c>
      <c r="J48" s="173">
        <f t="shared" si="1"/>
        <v>-170769.1265919999</v>
      </c>
      <c r="K48" s="173">
        <f t="shared" si="2"/>
        <v>9474271.143324152</v>
      </c>
    </row>
    <row r="49" spans="2:11" ht="12.75" customHeight="1">
      <c r="B49" s="174" t="s">
        <v>126</v>
      </c>
      <c r="C49" s="186">
        <v>315</v>
      </c>
      <c r="F49" s="174" t="s">
        <v>181</v>
      </c>
      <c r="G49" s="174" t="s">
        <v>235</v>
      </c>
      <c r="H49" s="183">
        <v>169</v>
      </c>
      <c r="I49" s="173">
        <f t="shared" si="0"/>
        <v>2754.150399999999</v>
      </c>
      <c r="J49" s="173">
        <f t="shared" si="1"/>
        <v>-144537.81299199993</v>
      </c>
      <c r="K49" s="173">
        <f t="shared" si="2"/>
        <v>7585344.425820155</v>
      </c>
    </row>
    <row r="50" spans="2:11" ht="12.75" customHeight="1">
      <c r="B50" s="174" t="s">
        <v>127</v>
      </c>
      <c r="C50" s="186">
        <v>185</v>
      </c>
      <c r="F50" s="175" t="s">
        <v>192</v>
      </c>
      <c r="G50" s="174" t="s">
        <v>236</v>
      </c>
      <c r="H50" s="179">
        <v>175</v>
      </c>
      <c r="I50" s="173">
        <f t="shared" si="0"/>
        <v>2160.390399999999</v>
      </c>
      <c r="J50" s="173">
        <f t="shared" si="1"/>
        <v>-100414.94579199993</v>
      </c>
      <c r="K50" s="173">
        <f t="shared" si="2"/>
        <v>4667286.680412155</v>
      </c>
    </row>
    <row r="51" spans="2:11" ht="12.75" customHeight="1">
      <c r="B51" s="174" t="s">
        <v>128</v>
      </c>
      <c r="C51" s="186">
        <v>568</v>
      </c>
      <c r="F51" s="174" t="s">
        <v>102</v>
      </c>
      <c r="G51" s="174" t="s">
        <v>237</v>
      </c>
      <c r="H51" s="185">
        <v>176</v>
      </c>
      <c r="I51" s="173">
        <f t="shared" si="0"/>
        <v>2068.4303999999993</v>
      </c>
      <c r="J51" s="173">
        <f t="shared" si="1"/>
        <v>-94072.21459199995</v>
      </c>
      <c r="K51" s="173">
        <f t="shared" si="2"/>
        <v>4278404.319644157</v>
      </c>
    </row>
    <row r="52" spans="2:11" ht="12.75" customHeight="1">
      <c r="B52" s="174" t="s">
        <v>129</v>
      </c>
      <c r="C52" s="186">
        <v>829</v>
      </c>
      <c r="F52" s="174" t="s">
        <v>106</v>
      </c>
      <c r="G52" s="174" t="s">
        <v>238</v>
      </c>
      <c r="H52" s="185">
        <v>180</v>
      </c>
      <c r="I52" s="173">
        <f t="shared" si="0"/>
        <v>1720.5903999999991</v>
      </c>
      <c r="J52" s="173">
        <f t="shared" si="1"/>
        <v>-71370.08979199994</v>
      </c>
      <c r="K52" s="173">
        <f t="shared" si="2"/>
        <v>2960431.324572157</v>
      </c>
    </row>
    <row r="53" spans="2:11" ht="12.75" customHeight="1">
      <c r="B53" s="174" t="s">
        <v>130</v>
      </c>
      <c r="C53" s="186">
        <v>203</v>
      </c>
      <c r="F53" s="174" t="s">
        <v>124</v>
      </c>
      <c r="G53" s="174" t="s">
        <v>239</v>
      </c>
      <c r="H53" s="186">
        <v>180</v>
      </c>
      <c r="I53" s="173">
        <f t="shared" si="0"/>
        <v>1720.5903999999991</v>
      </c>
      <c r="J53" s="173">
        <f t="shared" si="1"/>
        <v>-71370.08979199994</v>
      </c>
      <c r="K53" s="173">
        <f t="shared" si="2"/>
        <v>2960431.324572157</v>
      </c>
    </row>
    <row r="54" spans="2:11" ht="12.75" customHeight="1">
      <c r="B54" s="174" t="s">
        <v>131</v>
      </c>
      <c r="C54" s="176">
        <v>98</v>
      </c>
      <c r="F54" s="174" t="s">
        <v>133</v>
      </c>
      <c r="G54" s="174" t="s">
        <v>240</v>
      </c>
      <c r="H54" s="176">
        <v>180</v>
      </c>
      <c r="I54" s="173">
        <f t="shared" si="0"/>
        <v>1720.5903999999991</v>
      </c>
      <c r="J54" s="173">
        <f t="shared" si="1"/>
        <v>-71370.08979199994</v>
      </c>
      <c r="K54" s="173">
        <f t="shared" si="2"/>
        <v>2960431.324572157</v>
      </c>
    </row>
    <row r="55" spans="2:11" ht="12.75" customHeight="1">
      <c r="B55" s="174" t="s">
        <v>132</v>
      </c>
      <c r="C55" s="176">
        <v>15</v>
      </c>
      <c r="F55" s="174" t="s">
        <v>107</v>
      </c>
      <c r="G55" s="174" t="s">
        <v>241</v>
      </c>
      <c r="H55" s="185">
        <v>182</v>
      </c>
      <c r="I55" s="173">
        <f t="shared" si="0"/>
        <v>1558.6703999999993</v>
      </c>
      <c r="J55" s="173">
        <f t="shared" si="1"/>
        <v>-61536.30739199996</v>
      </c>
      <c r="K55" s="173">
        <f t="shared" si="2"/>
        <v>2429453.4158361577</v>
      </c>
    </row>
    <row r="56" spans="2:11" ht="12.75" customHeight="1">
      <c r="B56" s="174" t="s">
        <v>133</v>
      </c>
      <c r="C56" s="176">
        <v>180</v>
      </c>
      <c r="F56" s="174" t="s">
        <v>108</v>
      </c>
      <c r="G56" s="174" t="s">
        <v>242</v>
      </c>
      <c r="H56" s="185">
        <v>185</v>
      </c>
      <c r="I56" s="173">
        <f t="shared" si="0"/>
        <v>1330.7903999999992</v>
      </c>
      <c r="J56" s="173">
        <f t="shared" si="1"/>
        <v>-48547.233791999955</v>
      </c>
      <c r="K56" s="173">
        <f t="shared" si="2"/>
        <v>1771003.0887321578</v>
      </c>
    </row>
    <row r="57" spans="2:11" ht="12.75" customHeight="1">
      <c r="B57" s="174" t="s">
        <v>134</v>
      </c>
      <c r="C57" s="176">
        <v>325</v>
      </c>
      <c r="F57" s="174" t="s">
        <v>127</v>
      </c>
      <c r="G57" s="174" t="s">
        <v>243</v>
      </c>
      <c r="H57" s="186">
        <v>185</v>
      </c>
      <c r="I57" s="173">
        <f t="shared" si="0"/>
        <v>1330.7903999999992</v>
      </c>
      <c r="J57" s="173">
        <f t="shared" si="1"/>
        <v>-48547.233791999955</v>
      </c>
      <c r="K57" s="173">
        <f t="shared" si="2"/>
        <v>1771003.0887321578</v>
      </c>
    </row>
    <row r="58" spans="2:11" ht="12.75" customHeight="1">
      <c r="B58" s="174" t="s">
        <v>135</v>
      </c>
      <c r="C58" s="176">
        <v>341</v>
      </c>
      <c r="F58" s="174" t="s">
        <v>186</v>
      </c>
      <c r="G58" s="174" t="s">
        <v>244</v>
      </c>
      <c r="H58" s="183">
        <v>186</v>
      </c>
      <c r="I58" s="173">
        <f t="shared" si="0"/>
        <v>1258.8303999999994</v>
      </c>
      <c r="J58" s="173">
        <f t="shared" si="1"/>
        <v>-44663.30259199996</v>
      </c>
      <c r="K58" s="173">
        <f t="shared" si="2"/>
        <v>1584653.9759641583</v>
      </c>
    </row>
    <row r="59" spans="2:11" ht="12.75" customHeight="1">
      <c r="B59" s="174" t="s">
        <v>136</v>
      </c>
      <c r="C59" s="176">
        <v>353</v>
      </c>
      <c r="F59" s="174" t="s">
        <v>118</v>
      </c>
      <c r="G59" s="174" t="s">
        <v>245</v>
      </c>
      <c r="H59" s="182">
        <v>188</v>
      </c>
      <c r="I59" s="173">
        <f t="shared" si="0"/>
        <v>1120.9103999999993</v>
      </c>
      <c r="J59" s="173">
        <f t="shared" si="1"/>
        <v>-37528.080191999965</v>
      </c>
      <c r="K59" s="173">
        <f t="shared" si="2"/>
        <v>1256440.1248281584</v>
      </c>
    </row>
    <row r="60" spans="2:11" ht="12.75" customHeight="1">
      <c r="B60" s="174" t="s">
        <v>137</v>
      </c>
      <c r="C60" s="176">
        <v>229</v>
      </c>
      <c r="F60" s="174" t="s">
        <v>190</v>
      </c>
      <c r="G60" s="174" t="s">
        <v>246</v>
      </c>
      <c r="H60" s="183">
        <v>188</v>
      </c>
      <c r="I60" s="173">
        <f t="shared" si="0"/>
        <v>1120.9103999999993</v>
      </c>
      <c r="J60" s="173">
        <f t="shared" si="1"/>
        <v>-37528.080191999965</v>
      </c>
      <c r="K60" s="173">
        <f t="shared" si="2"/>
        <v>1256440.1248281584</v>
      </c>
    </row>
    <row r="61" spans="2:11" ht="12.75" customHeight="1">
      <c r="B61" s="174" t="s">
        <v>138</v>
      </c>
      <c r="C61" s="176">
        <v>55</v>
      </c>
      <c r="F61" s="174" t="s">
        <v>180</v>
      </c>
      <c r="G61" s="174" t="s">
        <v>247</v>
      </c>
      <c r="H61" s="178">
        <v>193</v>
      </c>
      <c r="I61" s="173">
        <f t="shared" si="0"/>
        <v>811.1103999999995</v>
      </c>
      <c r="J61" s="173">
        <f t="shared" si="1"/>
        <v>-23100.424191999977</v>
      </c>
      <c r="K61" s="173">
        <f t="shared" si="2"/>
        <v>657900.0809881592</v>
      </c>
    </row>
    <row r="62" spans="2:11" ht="12.75" customHeight="1">
      <c r="B62" s="174" t="s">
        <v>139</v>
      </c>
      <c r="C62" s="176">
        <v>239</v>
      </c>
      <c r="F62" s="174" t="s">
        <v>169</v>
      </c>
      <c r="G62" s="174" t="s">
        <v>248</v>
      </c>
      <c r="H62" s="177">
        <v>194</v>
      </c>
      <c r="I62" s="173">
        <f t="shared" si="0"/>
        <v>755.1503999999994</v>
      </c>
      <c r="J62" s="173">
        <f t="shared" si="1"/>
        <v>-20751.532991999975</v>
      </c>
      <c r="K62" s="173">
        <f t="shared" si="2"/>
        <v>570252.1266201591</v>
      </c>
    </row>
    <row r="63" spans="2:11" ht="12.75" customHeight="1">
      <c r="B63" s="174" t="s">
        <v>140</v>
      </c>
      <c r="C63" s="176">
        <v>124</v>
      </c>
      <c r="F63" s="174" t="s">
        <v>152</v>
      </c>
      <c r="G63" s="174" t="s">
        <v>249</v>
      </c>
      <c r="H63" s="180">
        <v>195</v>
      </c>
      <c r="I63" s="173">
        <f t="shared" si="0"/>
        <v>701.1903999999995</v>
      </c>
      <c r="J63" s="173">
        <f t="shared" si="1"/>
        <v>-18567.52179199998</v>
      </c>
      <c r="K63" s="173">
        <f t="shared" si="2"/>
        <v>491667.9770521593</v>
      </c>
    </row>
    <row r="64" spans="2:11" ht="12.75" customHeight="1">
      <c r="B64" s="174" t="s">
        <v>141</v>
      </c>
      <c r="C64" s="181">
        <v>249</v>
      </c>
      <c r="F64" s="174" t="s">
        <v>154</v>
      </c>
      <c r="G64" s="174" t="s">
        <v>250</v>
      </c>
      <c r="H64" s="180">
        <v>196</v>
      </c>
      <c r="I64" s="173">
        <f t="shared" si="0"/>
        <v>649.2303999999995</v>
      </c>
      <c r="J64" s="173">
        <f t="shared" si="1"/>
        <v>-16542.390591999978</v>
      </c>
      <c r="K64" s="173">
        <f t="shared" si="2"/>
        <v>421500.1122841593</v>
      </c>
    </row>
    <row r="65" spans="2:11" ht="12.75" customHeight="1">
      <c r="B65" s="174" t="s">
        <v>142</v>
      </c>
      <c r="C65" s="181">
        <v>364</v>
      </c>
      <c r="F65" s="174" t="s">
        <v>100</v>
      </c>
      <c r="G65" s="174" t="s">
        <v>251</v>
      </c>
      <c r="H65" s="179">
        <v>198</v>
      </c>
      <c r="I65" s="173">
        <f t="shared" si="0"/>
        <v>551.3103999999995</v>
      </c>
      <c r="J65" s="173">
        <f t="shared" si="1"/>
        <v>-12944.768191999983</v>
      </c>
      <c r="K65" s="173">
        <f t="shared" si="2"/>
        <v>303943.15714815946</v>
      </c>
    </row>
    <row r="66" spans="2:11" ht="12.75" customHeight="1">
      <c r="B66" s="174" t="s">
        <v>143</v>
      </c>
      <c r="C66" s="181">
        <v>198</v>
      </c>
      <c r="F66" s="174" t="s">
        <v>143</v>
      </c>
      <c r="G66" s="174" t="s">
        <v>252</v>
      </c>
      <c r="H66" s="181">
        <v>198</v>
      </c>
      <c r="I66" s="173">
        <f t="shared" si="0"/>
        <v>551.3103999999995</v>
      </c>
      <c r="J66" s="173">
        <f t="shared" si="1"/>
        <v>-12944.768191999983</v>
      </c>
      <c r="K66" s="173">
        <f t="shared" si="2"/>
        <v>303943.15714815946</v>
      </c>
    </row>
    <row r="67" spans="2:11" ht="12.75" customHeight="1">
      <c r="B67" s="174" t="s">
        <v>144</v>
      </c>
      <c r="C67" s="181">
        <v>250</v>
      </c>
      <c r="F67" s="174" t="s">
        <v>119</v>
      </c>
      <c r="G67" s="174" t="s">
        <v>253</v>
      </c>
      <c r="H67" s="182">
        <v>203</v>
      </c>
      <c r="I67" s="173">
        <f t="shared" si="0"/>
        <v>341.5103999999996</v>
      </c>
      <c r="J67" s="173">
        <f t="shared" si="1"/>
        <v>-6311.11219199999</v>
      </c>
      <c r="K67" s="173">
        <f t="shared" si="2"/>
        <v>116629.35330815973</v>
      </c>
    </row>
    <row r="68" spans="2:11" ht="12.75" customHeight="1">
      <c r="B68" s="174" t="s">
        <v>145</v>
      </c>
      <c r="C68" s="181">
        <v>40</v>
      </c>
      <c r="F68" s="174" t="s">
        <v>130</v>
      </c>
      <c r="G68" s="174" t="s">
        <v>254</v>
      </c>
      <c r="H68" s="186">
        <v>203</v>
      </c>
      <c r="I68" s="173">
        <f t="shared" si="0"/>
        <v>341.5103999999996</v>
      </c>
      <c r="J68" s="173">
        <f t="shared" si="1"/>
        <v>-6311.11219199999</v>
      </c>
      <c r="K68" s="173">
        <f t="shared" si="2"/>
        <v>116629.35330815973</v>
      </c>
    </row>
    <row r="69" spans="2:11" ht="12.75" customHeight="1">
      <c r="B69" s="174" t="s">
        <v>146</v>
      </c>
      <c r="C69" s="181">
        <v>571</v>
      </c>
      <c r="F69" s="175" t="s">
        <v>196</v>
      </c>
      <c r="G69" s="174" t="s">
        <v>255</v>
      </c>
      <c r="H69" s="179">
        <v>211</v>
      </c>
      <c r="I69" s="173">
        <f t="shared" si="0"/>
        <v>109.83039999999978</v>
      </c>
      <c r="J69" s="173">
        <f t="shared" si="1"/>
        <v>-1151.0225919999966</v>
      </c>
      <c r="K69" s="173">
        <f t="shared" si="2"/>
        <v>12062.716764159952</v>
      </c>
    </row>
    <row r="70" spans="2:11" ht="12.75" customHeight="1">
      <c r="B70" s="174" t="s">
        <v>147</v>
      </c>
      <c r="C70" s="181">
        <v>400</v>
      </c>
      <c r="F70" s="174" t="s">
        <v>103</v>
      </c>
      <c r="G70" s="174" t="s">
        <v>256</v>
      </c>
      <c r="H70" s="185">
        <v>220</v>
      </c>
      <c r="I70" s="173">
        <f t="shared" si="0"/>
        <v>2.1903999999999697</v>
      </c>
      <c r="J70" s="173">
        <f t="shared" si="1"/>
        <v>-3.2417919999999327</v>
      </c>
      <c r="K70" s="173">
        <f t="shared" si="2"/>
        <v>4.797852159999867</v>
      </c>
    </row>
    <row r="71" spans="2:11" ht="12.75" customHeight="1">
      <c r="B71" s="174" t="s">
        <v>148</v>
      </c>
      <c r="C71" s="181">
        <v>55</v>
      </c>
      <c r="F71" s="174" t="s">
        <v>104</v>
      </c>
      <c r="G71" s="174" t="s">
        <v>257</v>
      </c>
      <c r="H71" s="185">
        <v>224</v>
      </c>
      <c r="I71" s="173">
        <f t="shared" si="0"/>
        <v>6.350400000000052</v>
      </c>
      <c r="J71" s="173">
        <f t="shared" si="1"/>
        <v>16.003008000000197</v>
      </c>
      <c r="K71" s="173">
        <f t="shared" si="2"/>
        <v>40.32758016000066</v>
      </c>
    </row>
    <row r="72" spans="2:11" ht="12.75" customHeight="1">
      <c r="B72" s="174" t="s">
        <v>149</v>
      </c>
      <c r="C72" s="181">
        <v>236</v>
      </c>
      <c r="F72" s="174" t="s">
        <v>179</v>
      </c>
      <c r="G72" s="174" t="s">
        <v>258</v>
      </c>
      <c r="H72" s="178">
        <v>227</v>
      </c>
      <c r="I72" s="173">
        <f t="shared" si="0"/>
        <v>30.47040000000011</v>
      </c>
      <c r="J72" s="173">
        <f t="shared" si="1"/>
        <v>168.19660800000094</v>
      </c>
      <c r="K72" s="173">
        <f t="shared" si="2"/>
        <v>928.4452761600068</v>
      </c>
    </row>
    <row r="73" spans="2:11" ht="12.75" customHeight="1">
      <c r="B73" s="174" t="s">
        <v>150</v>
      </c>
      <c r="C73" s="181">
        <v>137</v>
      </c>
      <c r="F73" s="174" t="s">
        <v>137</v>
      </c>
      <c r="G73" s="174" t="s">
        <v>259</v>
      </c>
      <c r="H73" s="176">
        <v>229</v>
      </c>
      <c r="I73" s="173">
        <f t="shared" si="0"/>
        <v>56.55040000000015</v>
      </c>
      <c r="J73" s="173">
        <f t="shared" si="1"/>
        <v>425.2590080000017</v>
      </c>
      <c r="K73" s="173">
        <f t="shared" si="2"/>
        <v>3197.9477401600175</v>
      </c>
    </row>
    <row r="74" spans="2:11" ht="12.75" customHeight="1">
      <c r="B74" s="174" t="s">
        <v>151</v>
      </c>
      <c r="C74" s="180">
        <v>400</v>
      </c>
      <c r="F74" s="174" t="s">
        <v>174</v>
      </c>
      <c r="G74" s="174" t="s">
        <v>260</v>
      </c>
      <c r="H74" s="178">
        <v>229</v>
      </c>
      <c r="I74" s="173">
        <f t="shared" si="0"/>
        <v>56.55040000000015</v>
      </c>
      <c r="J74" s="173">
        <f t="shared" si="1"/>
        <v>425.2590080000017</v>
      </c>
      <c r="K74" s="173">
        <f t="shared" si="2"/>
        <v>3197.9477401600175</v>
      </c>
    </row>
    <row r="75" spans="2:11" ht="12.75" customHeight="1">
      <c r="B75" s="174" t="s">
        <v>152</v>
      </c>
      <c r="C75" s="180">
        <v>195</v>
      </c>
      <c r="F75" s="174" t="s">
        <v>149</v>
      </c>
      <c r="G75" s="174" t="s">
        <v>261</v>
      </c>
      <c r="H75" s="181">
        <v>236</v>
      </c>
      <c r="I75" s="173">
        <f t="shared" si="0"/>
        <v>210.8304000000003</v>
      </c>
      <c r="J75" s="173">
        <f t="shared" si="1"/>
        <v>3061.2574080000068</v>
      </c>
      <c r="K75" s="173">
        <f t="shared" si="2"/>
        <v>44449.45756416013</v>
      </c>
    </row>
    <row r="76" spans="2:11" ht="12.75" customHeight="1">
      <c r="B76" s="174" t="s">
        <v>153</v>
      </c>
      <c r="C76" s="180">
        <v>38</v>
      </c>
      <c r="F76" s="174" t="s">
        <v>139</v>
      </c>
      <c r="G76" s="174" t="s">
        <v>262</v>
      </c>
      <c r="H76" s="176">
        <v>239</v>
      </c>
      <c r="I76" s="173">
        <f t="shared" si="0"/>
        <v>306.95040000000034</v>
      </c>
      <c r="J76" s="173">
        <f t="shared" si="1"/>
        <v>5377.771008000009</v>
      </c>
      <c r="K76" s="173">
        <f t="shared" si="2"/>
        <v>94218.54806016022</v>
      </c>
    </row>
    <row r="77" spans="2:11" ht="12.75" customHeight="1">
      <c r="B77" s="174" t="s">
        <v>154</v>
      </c>
      <c r="C77" s="180">
        <v>196</v>
      </c>
      <c r="F77" s="174" t="s">
        <v>168</v>
      </c>
      <c r="G77" s="174" t="s">
        <v>263</v>
      </c>
      <c r="H77" s="177">
        <v>244</v>
      </c>
      <c r="I77" s="173">
        <f t="shared" si="0"/>
        <v>507.15040000000045</v>
      </c>
      <c r="J77" s="173">
        <f t="shared" si="1"/>
        <v>11421.027008000015</v>
      </c>
      <c r="K77" s="173">
        <f t="shared" si="2"/>
        <v>257201.52822016046</v>
      </c>
    </row>
    <row r="78" spans="2:11" ht="12.75" customHeight="1">
      <c r="B78" s="174" t="s">
        <v>155</v>
      </c>
      <c r="C78" s="180">
        <v>40</v>
      </c>
      <c r="F78" s="175" t="s">
        <v>198</v>
      </c>
      <c r="G78" s="174" t="s">
        <v>264</v>
      </c>
      <c r="H78" s="179">
        <v>246</v>
      </c>
      <c r="I78" s="173">
        <f t="shared" si="0"/>
        <v>601.2304000000005</v>
      </c>
      <c r="J78" s="173">
        <f t="shared" si="1"/>
        <v>14742.169408000018</v>
      </c>
      <c r="K78" s="173">
        <f t="shared" si="2"/>
        <v>361477.9938841606</v>
      </c>
    </row>
    <row r="79" spans="2:11" ht="12.75" customHeight="1">
      <c r="B79" s="174" t="s">
        <v>156</v>
      </c>
      <c r="C79" s="180">
        <v>124</v>
      </c>
      <c r="F79" s="174" t="s">
        <v>185</v>
      </c>
      <c r="G79" s="174" t="s">
        <v>265</v>
      </c>
      <c r="H79" s="183">
        <v>246</v>
      </c>
      <c r="I79" s="173">
        <f aca="true" t="shared" si="3" ref="I79:I113">($H79-$O$15)^2</f>
        <v>601.2304000000005</v>
      </c>
      <c r="J79" s="173">
        <f aca="true" t="shared" si="4" ref="J79:J113">($H79-$O$15)^3</f>
        <v>14742.169408000018</v>
      </c>
      <c r="K79" s="173">
        <f aca="true" t="shared" si="5" ref="K79:K113">($H79-$O$15)^4</f>
        <v>361477.9938841606</v>
      </c>
    </row>
    <row r="80" spans="2:11" ht="12.75" customHeight="1">
      <c r="B80" s="174" t="s">
        <v>157</v>
      </c>
      <c r="C80" s="180">
        <v>338</v>
      </c>
      <c r="F80" s="174" t="s">
        <v>141</v>
      </c>
      <c r="G80" s="174" t="s">
        <v>266</v>
      </c>
      <c r="H80" s="181">
        <v>249</v>
      </c>
      <c r="I80" s="173">
        <f t="shared" si="3"/>
        <v>757.3504000000006</v>
      </c>
      <c r="J80" s="173">
        <f t="shared" si="4"/>
        <v>20842.283008000024</v>
      </c>
      <c r="K80" s="173">
        <f t="shared" si="5"/>
        <v>573579.6283801609</v>
      </c>
    </row>
    <row r="81" spans="2:11" ht="12.75" customHeight="1">
      <c r="B81" s="174" t="s">
        <v>158</v>
      </c>
      <c r="C81" s="180">
        <v>61</v>
      </c>
      <c r="F81" s="174" t="s">
        <v>144</v>
      </c>
      <c r="G81" s="174" t="s">
        <v>267</v>
      </c>
      <c r="H81" s="181">
        <v>250</v>
      </c>
      <c r="I81" s="173">
        <f t="shared" si="3"/>
        <v>813.3904000000006</v>
      </c>
      <c r="J81" s="173">
        <f t="shared" si="4"/>
        <v>23197.894208000023</v>
      </c>
      <c r="K81" s="173">
        <f t="shared" si="5"/>
        <v>661603.9428121609</v>
      </c>
    </row>
    <row r="82" spans="2:11" ht="12.75" customHeight="1">
      <c r="B82" s="174" t="s">
        <v>159</v>
      </c>
      <c r="C82" s="180">
        <v>286</v>
      </c>
      <c r="F82" s="174" t="s">
        <v>111</v>
      </c>
      <c r="G82" s="174" t="s">
        <v>268</v>
      </c>
      <c r="H82" s="187">
        <v>251</v>
      </c>
      <c r="I82" s="173">
        <f t="shared" si="3"/>
        <v>871.4304000000006</v>
      </c>
      <c r="J82" s="173">
        <f t="shared" si="4"/>
        <v>25724.62540800003</v>
      </c>
      <c r="K82" s="173">
        <f t="shared" si="5"/>
        <v>759390.9420441611</v>
      </c>
    </row>
    <row r="83" spans="2:11" ht="12.75" customHeight="1">
      <c r="B83" s="174" t="s">
        <v>160</v>
      </c>
      <c r="C83" s="180">
        <v>135</v>
      </c>
      <c r="F83" s="174" t="s">
        <v>162</v>
      </c>
      <c r="G83" s="174" t="s">
        <v>269</v>
      </c>
      <c r="H83" s="177">
        <v>262</v>
      </c>
      <c r="I83" s="173">
        <f t="shared" si="3"/>
        <v>1641.870400000001</v>
      </c>
      <c r="J83" s="173">
        <f t="shared" si="4"/>
        <v>66528.58860800005</v>
      </c>
      <c r="K83" s="173">
        <f t="shared" si="5"/>
        <v>2695738.410396163</v>
      </c>
    </row>
    <row r="84" spans="2:11" ht="12.75" customHeight="1">
      <c r="B84" s="174" t="s">
        <v>161</v>
      </c>
      <c r="C84" s="177">
        <v>292</v>
      </c>
      <c r="F84" s="174" t="s">
        <v>110</v>
      </c>
      <c r="G84" s="174" t="s">
        <v>270</v>
      </c>
      <c r="H84" s="185">
        <v>264</v>
      </c>
      <c r="I84" s="173">
        <f t="shared" si="3"/>
        <v>1807.9504000000009</v>
      </c>
      <c r="J84" s="173">
        <f t="shared" si="4"/>
        <v>76874.05100800005</v>
      </c>
      <c r="K84" s="173">
        <f t="shared" si="5"/>
        <v>3268684.648860163</v>
      </c>
    </row>
    <row r="85" spans="2:11" ht="12.75" customHeight="1">
      <c r="B85" s="174" t="s">
        <v>162</v>
      </c>
      <c r="C85" s="177">
        <v>262</v>
      </c>
      <c r="F85" s="174" t="s">
        <v>122</v>
      </c>
      <c r="G85" s="174" t="s">
        <v>271</v>
      </c>
      <c r="H85" s="186">
        <v>264</v>
      </c>
      <c r="I85" s="173">
        <f t="shared" si="3"/>
        <v>1807.9504000000009</v>
      </c>
      <c r="J85" s="173">
        <f t="shared" si="4"/>
        <v>76874.05100800005</v>
      </c>
      <c r="K85" s="173">
        <f t="shared" si="5"/>
        <v>3268684.648860163</v>
      </c>
    </row>
    <row r="86" spans="2:11" ht="12.75" customHeight="1">
      <c r="B86" s="174" t="s">
        <v>163</v>
      </c>
      <c r="C86" s="177">
        <v>20</v>
      </c>
      <c r="F86" s="174" t="s">
        <v>182</v>
      </c>
      <c r="G86" s="174" t="s">
        <v>272</v>
      </c>
      <c r="H86" s="183">
        <v>264</v>
      </c>
      <c r="I86" s="173">
        <f t="shared" si="3"/>
        <v>1807.9504000000009</v>
      </c>
      <c r="J86" s="173">
        <f t="shared" si="4"/>
        <v>76874.05100800005</v>
      </c>
      <c r="K86" s="173">
        <f t="shared" si="5"/>
        <v>3268684.648860163</v>
      </c>
    </row>
    <row r="87" spans="2:11" ht="12.75" customHeight="1">
      <c r="B87" s="174" t="s">
        <v>164</v>
      </c>
      <c r="C87" s="177">
        <v>90</v>
      </c>
      <c r="F87" s="174" t="s">
        <v>166</v>
      </c>
      <c r="G87" s="174" t="s">
        <v>273</v>
      </c>
      <c r="H87" s="177">
        <v>279</v>
      </c>
      <c r="I87" s="173">
        <f t="shared" si="3"/>
        <v>3308.550400000001</v>
      </c>
      <c r="J87" s="173">
        <f t="shared" si="4"/>
        <v>190307.81900800008</v>
      </c>
      <c r="K87" s="173">
        <f t="shared" si="5"/>
        <v>10946505.749340167</v>
      </c>
    </row>
    <row r="88" spans="2:11" ht="12.75" customHeight="1">
      <c r="B88" s="174" t="s">
        <v>165</v>
      </c>
      <c r="C88" s="177">
        <v>135</v>
      </c>
      <c r="F88" s="175" t="s">
        <v>194</v>
      </c>
      <c r="G88" s="174" t="s">
        <v>274</v>
      </c>
      <c r="H88" s="179">
        <v>282</v>
      </c>
      <c r="I88" s="173">
        <f t="shared" si="3"/>
        <v>3662.6704000000013</v>
      </c>
      <c r="J88" s="173">
        <f t="shared" si="4"/>
        <v>221664.81260800012</v>
      </c>
      <c r="K88" s="173">
        <f t="shared" si="5"/>
        <v>13415154.45903617</v>
      </c>
    </row>
    <row r="89" spans="2:11" ht="12.75" customHeight="1">
      <c r="B89" s="174" t="s">
        <v>166</v>
      </c>
      <c r="C89" s="177">
        <v>279</v>
      </c>
      <c r="F89" s="174" t="s">
        <v>188</v>
      </c>
      <c r="G89" s="174" t="s">
        <v>275</v>
      </c>
      <c r="H89" s="183">
        <v>284</v>
      </c>
      <c r="I89" s="173">
        <f t="shared" si="3"/>
        <v>3908.7504000000013</v>
      </c>
      <c r="J89" s="173">
        <f t="shared" si="4"/>
        <v>244375.07500800013</v>
      </c>
      <c r="K89" s="173">
        <f t="shared" si="5"/>
        <v>15278329.68950017</v>
      </c>
    </row>
    <row r="90" spans="2:11" ht="12.75" customHeight="1">
      <c r="B90" s="174" t="s">
        <v>167</v>
      </c>
      <c r="C90" s="177">
        <v>290</v>
      </c>
      <c r="F90" s="174" t="s">
        <v>159</v>
      </c>
      <c r="G90" s="174" t="s">
        <v>276</v>
      </c>
      <c r="H90" s="180">
        <v>286</v>
      </c>
      <c r="I90" s="173">
        <f t="shared" si="3"/>
        <v>4162.830400000002</v>
      </c>
      <c r="J90" s="173">
        <f t="shared" si="4"/>
        <v>268585.8174080002</v>
      </c>
      <c r="K90" s="173">
        <f t="shared" si="5"/>
        <v>17329156.939164173</v>
      </c>
    </row>
    <row r="91" spans="2:11" ht="12.75" customHeight="1">
      <c r="B91" s="174" t="s">
        <v>168</v>
      </c>
      <c r="C91" s="177">
        <v>244</v>
      </c>
      <c r="F91" s="174" t="s">
        <v>167</v>
      </c>
      <c r="G91" s="174" t="s">
        <v>277</v>
      </c>
      <c r="H91" s="177">
        <v>290</v>
      </c>
      <c r="I91" s="173">
        <f t="shared" si="3"/>
        <v>4694.9904000000015</v>
      </c>
      <c r="J91" s="173">
        <f t="shared" si="4"/>
        <v>321700.74220800016</v>
      </c>
      <c r="K91" s="173">
        <f t="shared" si="5"/>
        <v>22042934.856092174</v>
      </c>
    </row>
    <row r="92" spans="2:11" ht="12.75" customHeight="1">
      <c r="B92" s="174" t="s">
        <v>169</v>
      </c>
      <c r="C92" s="177">
        <v>194</v>
      </c>
      <c r="F92" s="174" t="s">
        <v>161</v>
      </c>
      <c r="G92" s="174" t="s">
        <v>278</v>
      </c>
      <c r="H92" s="177">
        <v>292</v>
      </c>
      <c r="I92" s="173">
        <f t="shared" si="3"/>
        <v>4973.070400000001</v>
      </c>
      <c r="J92" s="173">
        <f t="shared" si="4"/>
        <v>350700.92460800015</v>
      </c>
      <c r="K92" s="173">
        <f t="shared" si="5"/>
        <v>24731429.203356173</v>
      </c>
    </row>
    <row r="93" spans="2:11" ht="12.75" customHeight="1">
      <c r="B93" s="174" t="s">
        <v>170</v>
      </c>
      <c r="C93" s="177">
        <v>350</v>
      </c>
      <c r="F93" s="174" t="s">
        <v>126</v>
      </c>
      <c r="G93" s="174" t="s">
        <v>279</v>
      </c>
      <c r="H93" s="186">
        <v>315</v>
      </c>
      <c r="I93" s="173">
        <f t="shared" si="3"/>
        <v>8745.990400000002</v>
      </c>
      <c r="J93" s="173">
        <f t="shared" si="4"/>
        <v>817925.0222080003</v>
      </c>
      <c r="K93" s="173">
        <f t="shared" si="5"/>
        <v>76492348.0768922</v>
      </c>
    </row>
    <row r="94" spans="2:11" ht="12.75" customHeight="1">
      <c r="B94" s="174" t="s">
        <v>171</v>
      </c>
      <c r="C94" s="178">
        <v>131</v>
      </c>
      <c r="F94" s="174" t="s">
        <v>123</v>
      </c>
      <c r="G94" s="174" t="s">
        <v>280</v>
      </c>
      <c r="H94" s="186">
        <v>321</v>
      </c>
      <c r="I94" s="173">
        <f t="shared" si="3"/>
        <v>9904.230400000002</v>
      </c>
      <c r="J94" s="173">
        <f t="shared" si="4"/>
        <v>985669.0094080003</v>
      </c>
      <c r="K94" s="173">
        <f t="shared" si="5"/>
        <v>98093779.81628421</v>
      </c>
    </row>
    <row r="95" spans="2:11" ht="12.75" customHeight="1">
      <c r="B95" s="174" t="s">
        <v>172</v>
      </c>
      <c r="C95" s="178">
        <v>88</v>
      </c>
      <c r="F95" s="174" t="s">
        <v>134</v>
      </c>
      <c r="G95" s="174" t="s">
        <v>281</v>
      </c>
      <c r="H95" s="176">
        <v>325</v>
      </c>
      <c r="I95" s="173">
        <f t="shared" si="3"/>
        <v>10716.390400000002</v>
      </c>
      <c r="J95" s="173">
        <f t="shared" si="4"/>
        <v>1109360.7342080004</v>
      </c>
      <c r="K95" s="173">
        <f t="shared" si="5"/>
        <v>114841023.2052122</v>
      </c>
    </row>
    <row r="96" spans="2:11" ht="12.75" customHeight="1">
      <c r="B96" s="174" t="s">
        <v>173</v>
      </c>
      <c r="C96" s="178">
        <v>61</v>
      </c>
      <c r="F96" s="174" t="s">
        <v>105</v>
      </c>
      <c r="G96" s="174" t="s">
        <v>282</v>
      </c>
      <c r="H96" s="185">
        <v>337</v>
      </c>
      <c r="I96" s="173">
        <f t="shared" si="3"/>
        <v>13344.870400000002</v>
      </c>
      <c r="J96" s="173">
        <f t="shared" si="4"/>
        <v>1541599.4286080003</v>
      </c>
      <c r="K96" s="173">
        <f t="shared" si="5"/>
        <v>178085565.9927962</v>
      </c>
    </row>
    <row r="97" spans="2:11" ht="12.75" customHeight="1">
      <c r="B97" s="174" t="s">
        <v>174</v>
      </c>
      <c r="C97" s="178">
        <v>229</v>
      </c>
      <c r="F97" s="174" t="s">
        <v>157</v>
      </c>
      <c r="G97" s="174" t="s">
        <v>283</v>
      </c>
      <c r="H97" s="180">
        <v>338</v>
      </c>
      <c r="I97" s="173">
        <f t="shared" si="3"/>
        <v>13576.910400000002</v>
      </c>
      <c r="J97" s="173">
        <f t="shared" si="4"/>
        <v>1581981.5998080005</v>
      </c>
      <c r="K97" s="173">
        <f t="shared" si="5"/>
        <v>184332496.00962824</v>
      </c>
    </row>
    <row r="98" spans="2:11" ht="12.75" customHeight="1">
      <c r="B98" s="174" t="s">
        <v>175</v>
      </c>
      <c r="C98" s="178">
        <v>597</v>
      </c>
      <c r="F98" s="174" t="s">
        <v>135</v>
      </c>
      <c r="G98" s="174" t="s">
        <v>284</v>
      </c>
      <c r="H98" s="176">
        <v>341</v>
      </c>
      <c r="I98" s="173">
        <f t="shared" si="3"/>
        <v>14285.030400000003</v>
      </c>
      <c r="J98" s="173">
        <f t="shared" si="4"/>
        <v>1707346.8334080006</v>
      </c>
      <c r="K98" s="173">
        <f t="shared" si="5"/>
        <v>204062093.52892426</v>
      </c>
    </row>
    <row r="99" spans="2:11" ht="12.75" customHeight="1">
      <c r="B99" s="174" t="s">
        <v>176</v>
      </c>
      <c r="C99" s="178">
        <v>81</v>
      </c>
      <c r="F99" s="174" t="s">
        <v>170</v>
      </c>
      <c r="G99" s="174" t="s">
        <v>285</v>
      </c>
      <c r="H99" s="177">
        <v>350</v>
      </c>
      <c r="I99" s="173">
        <f t="shared" si="3"/>
        <v>16517.390400000004</v>
      </c>
      <c r="J99" s="173">
        <f t="shared" si="4"/>
        <v>2122815.0142080006</v>
      </c>
      <c r="K99" s="173">
        <f t="shared" si="5"/>
        <v>272824185.62601227</v>
      </c>
    </row>
    <row r="100" spans="2:11" ht="12.75" customHeight="1">
      <c r="B100" s="174" t="s">
        <v>177</v>
      </c>
      <c r="C100" s="178">
        <v>398</v>
      </c>
      <c r="F100" s="174" t="s">
        <v>136</v>
      </c>
      <c r="G100" s="174" t="s">
        <v>286</v>
      </c>
      <c r="H100" s="176">
        <v>353</v>
      </c>
      <c r="I100" s="173">
        <f t="shared" si="3"/>
        <v>17297.510400000003</v>
      </c>
      <c r="J100" s="173">
        <f t="shared" si="4"/>
        <v>2274968.5678080004</v>
      </c>
      <c r="K100" s="173">
        <f t="shared" si="5"/>
        <v>299203866.0381082</v>
      </c>
    </row>
    <row r="101" spans="2:11" ht="12.75" customHeight="1">
      <c r="B101" s="174" t="s">
        <v>178</v>
      </c>
      <c r="C101" s="178">
        <v>20</v>
      </c>
      <c r="F101" s="174" t="s">
        <v>142</v>
      </c>
      <c r="G101" s="174" t="s">
        <v>287</v>
      </c>
      <c r="H101" s="181">
        <v>364</v>
      </c>
      <c r="I101" s="173">
        <f t="shared" si="3"/>
        <v>20311.9504</v>
      </c>
      <c r="J101" s="173">
        <f t="shared" si="4"/>
        <v>2894859.1710080006</v>
      </c>
      <c r="K101" s="173">
        <f t="shared" si="5"/>
        <v>412575329.05206025</v>
      </c>
    </row>
    <row r="102" spans="2:11" ht="12.75" customHeight="1">
      <c r="B102" s="174" t="s">
        <v>179</v>
      </c>
      <c r="C102" s="178">
        <v>227</v>
      </c>
      <c r="F102" s="175" t="s">
        <v>199</v>
      </c>
      <c r="G102" s="174" t="s">
        <v>288</v>
      </c>
      <c r="H102" s="179">
        <v>393</v>
      </c>
      <c r="I102" s="173">
        <f t="shared" si="3"/>
        <v>29419.110400000005</v>
      </c>
      <c r="J102" s="173">
        <f t="shared" si="4"/>
        <v>5045965.815808001</v>
      </c>
      <c r="K102" s="173">
        <f t="shared" si="5"/>
        <v>865484056.7273885</v>
      </c>
    </row>
    <row r="103" spans="2:11" ht="12.75" customHeight="1">
      <c r="B103" s="174" t="s">
        <v>180</v>
      </c>
      <c r="C103" s="178">
        <v>193</v>
      </c>
      <c r="F103" s="174" t="s">
        <v>109</v>
      </c>
      <c r="G103" s="174" t="s">
        <v>289</v>
      </c>
      <c r="H103" s="185">
        <v>396</v>
      </c>
      <c r="I103" s="173">
        <f t="shared" si="3"/>
        <v>30457.230400000004</v>
      </c>
      <c r="J103" s="173">
        <f t="shared" si="4"/>
        <v>5315395.849408001</v>
      </c>
      <c r="K103" s="173">
        <f t="shared" si="5"/>
        <v>927642883.6386844</v>
      </c>
    </row>
    <row r="104" spans="2:11" ht="12.75" customHeight="1">
      <c r="B104" s="174" t="s">
        <v>181</v>
      </c>
      <c r="C104" s="183">
        <v>169</v>
      </c>
      <c r="F104" s="174" t="s">
        <v>177</v>
      </c>
      <c r="G104" s="174" t="s">
        <v>290</v>
      </c>
      <c r="H104" s="178">
        <v>398</v>
      </c>
      <c r="I104" s="173">
        <f t="shared" si="3"/>
        <v>31159.310400000002</v>
      </c>
      <c r="J104" s="173">
        <f t="shared" si="4"/>
        <v>5500241.4718080005</v>
      </c>
      <c r="K104" s="173">
        <f t="shared" si="5"/>
        <v>970902624.6035483</v>
      </c>
    </row>
    <row r="105" spans="2:11" ht="12.75" customHeight="1">
      <c r="B105" s="174" t="s">
        <v>182</v>
      </c>
      <c r="C105" s="183">
        <v>264</v>
      </c>
      <c r="F105" s="174" t="s">
        <v>147</v>
      </c>
      <c r="G105" s="174" t="s">
        <v>291</v>
      </c>
      <c r="H105" s="181">
        <v>400</v>
      </c>
      <c r="I105" s="173">
        <f t="shared" si="3"/>
        <v>31869.390400000004</v>
      </c>
      <c r="J105" s="173">
        <f t="shared" si="4"/>
        <v>5689323.574208001</v>
      </c>
      <c r="K105" s="173">
        <f t="shared" si="5"/>
        <v>1015658044.4676124</v>
      </c>
    </row>
    <row r="106" spans="2:11" ht="12.75" customHeight="1">
      <c r="B106" s="174" t="s">
        <v>183</v>
      </c>
      <c r="C106" s="183">
        <v>121</v>
      </c>
      <c r="F106" s="174" t="s">
        <v>151</v>
      </c>
      <c r="G106" s="174" t="s">
        <v>292</v>
      </c>
      <c r="H106" s="180">
        <v>400</v>
      </c>
      <c r="I106" s="173">
        <f t="shared" si="3"/>
        <v>31869.390400000004</v>
      </c>
      <c r="J106" s="173">
        <f t="shared" si="4"/>
        <v>5689323.574208001</v>
      </c>
      <c r="K106" s="173">
        <f t="shared" si="5"/>
        <v>1015658044.4676124</v>
      </c>
    </row>
    <row r="107" spans="2:11" ht="12.75" customHeight="1">
      <c r="B107" s="174" t="s">
        <v>184</v>
      </c>
      <c r="C107" s="183">
        <v>166</v>
      </c>
      <c r="F107" s="174" t="s">
        <v>117</v>
      </c>
      <c r="G107" s="174" t="s">
        <v>293</v>
      </c>
      <c r="H107" s="182">
        <v>423</v>
      </c>
      <c r="I107" s="173">
        <f t="shared" si="3"/>
        <v>40610.3104</v>
      </c>
      <c r="J107" s="173">
        <f t="shared" si="4"/>
        <v>8183789.751808001</v>
      </c>
      <c r="K107" s="173">
        <f t="shared" si="5"/>
        <v>1649197310.7843482</v>
      </c>
    </row>
    <row r="108" spans="2:11" ht="12.75" customHeight="1">
      <c r="B108" s="174" t="s">
        <v>185</v>
      </c>
      <c r="C108" s="183">
        <v>246</v>
      </c>
      <c r="F108" s="175" t="s">
        <v>197</v>
      </c>
      <c r="G108" s="174" t="s">
        <v>294</v>
      </c>
      <c r="H108" s="179">
        <v>497</v>
      </c>
      <c r="I108" s="173">
        <f t="shared" si="3"/>
        <v>75911.2704</v>
      </c>
      <c r="J108" s="173">
        <f t="shared" si="4"/>
        <v>20915073.220607996</v>
      </c>
      <c r="K108" s="173">
        <f t="shared" si="5"/>
        <v>5762520973.741916</v>
      </c>
    </row>
    <row r="109" spans="2:11" ht="12.75" customHeight="1">
      <c r="B109" s="174" t="s">
        <v>186</v>
      </c>
      <c r="C109" s="183">
        <v>186</v>
      </c>
      <c r="F109" s="174" t="s">
        <v>128</v>
      </c>
      <c r="G109" s="174" t="s">
        <v>295</v>
      </c>
      <c r="H109" s="186">
        <v>568</v>
      </c>
      <c r="I109" s="173">
        <f t="shared" si="3"/>
        <v>120076.11039999999</v>
      </c>
      <c r="J109" s="173">
        <f t="shared" si="4"/>
        <v>41608773.77580799</v>
      </c>
      <c r="K109" s="173">
        <f t="shared" si="5"/>
        <v>14418272288.792986</v>
      </c>
    </row>
    <row r="110" spans="2:11" ht="12.75" customHeight="1">
      <c r="B110" s="174" t="s">
        <v>187</v>
      </c>
      <c r="C110" s="183">
        <v>71</v>
      </c>
      <c r="F110" s="174" t="s">
        <v>146</v>
      </c>
      <c r="G110" s="174" t="s">
        <v>296</v>
      </c>
      <c r="H110" s="181">
        <v>571</v>
      </c>
      <c r="I110" s="173">
        <f t="shared" si="3"/>
        <v>122164.23039999999</v>
      </c>
      <c r="J110" s="173">
        <f t="shared" si="4"/>
        <v>42698841.809407994</v>
      </c>
      <c r="K110" s="173">
        <f t="shared" si="5"/>
        <v>14924099189.224281</v>
      </c>
    </row>
    <row r="111" spans="2:11" ht="12.75" customHeight="1">
      <c r="B111" s="174" t="s">
        <v>188</v>
      </c>
      <c r="C111" s="183">
        <v>284</v>
      </c>
      <c r="F111" s="174" t="s">
        <v>175</v>
      </c>
      <c r="G111" s="174" t="s">
        <v>297</v>
      </c>
      <c r="H111" s="178">
        <v>597</v>
      </c>
      <c r="I111" s="173">
        <f t="shared" si="3"/>
        <v>141015.27039999998</v>
      </c>
      <c r="J111" s="173">
        <f t="shared" si="4"/>
        <v>52954054.34060799</v>
      </c>
      <c r="K111" s="173">
        <f t="shared" si="5"/>
        <v>19885306485.98511</v>
      </c>
    </row>
    <row r="112" spans="2:11" ht="12.75" customHeight="1">
      <c r="B112" s="174" t="s">
        <v>189</v>
      </c>
      <c r="C112" s="183">
        <v>143</v>
      </c>
      <c r="F112" s="174" t="s">
        <v>121</v>
      </c>
      <c r="G112" s="174" t="s">
        <v>298</v>
      </c>
      <c r="H112" s="186">
        <v>653</v>
      </c>
      <c r="I112" s="173">
        <f t="shared" si="3"/>
        <v>186209.51039999997</v>
      </c>
      <c r="J112" s="173">
        <f t="shared" si="4"/>
        <v>80353127.92780799</v>
      </c>
      <c r="K112" s="173">
        <f t="shared" si="5"/>
        <v>34673981763.4077</v>
      </c>
    </row>
    <row r="113" spans="2:11" ht="12.75" customHeight="1">
      <c r="B113" s="174" t="s">
        <v>190</v>
      </c>
      <c r="C113" s="183">
        <v>188</v>
      </c>
      <c r="F113" s="174" t="s">
        <v>129</v>
      </c>
      <c r="G113" s="174" t="s">
        <v>299</v>
      </c>
      <c r="H113" s="186">
        <v>829</v>
      </c>
      <c r="I113" s="173">
        <f t="shared" si="3"/>
        <v>369080.55039999995</v>
      </c>
      <c r="J113" s="173">
        <f t="shared" si="4"/>
        <v>224223815.97900796</v>
      </c>
      <c r="K113" s="173">
        <f t="shared" si="5"/>
        <v>136220452683.56691</v>
      </c>
    </row>
    <row r="115" spans="7:11" ht="12.75" customHeight="1">
      <c r="G115" s="207" t="s">
        <v>317</v>
      </c>
      <c r="H115" s="188">
        <f>SUM(H14:H113)</f>
        <v>22148</v>
      </c>
      <c r="I115" s="188">
        <f>SUM(I14:I113)</f>
        <v>2067496.96</v>
      </c>
      <c r="J115" s="188">
        <f>SUM(J14:J113)</f>
        <v>408134903.3184</v>
      </c>
      <c r="K115" s="188">
        <f>SUM(K14:K113)</f>
        <v>252031262348.5227</v>
      </c>
    </row>
    <row r="117" spans="7:8" ht="12.75" customHeight="1">
      <c r="G117" s="9" t="s">
        <v>318</v>
      </c>
      <c r="H117" s="10">
        <f>COUNT(dats)</f>
        <v>100</v>
      </c>
    </row>
    <row r="119" spans="7:9" ht="12.75" customHeight="1">
      <c r="G119" s="9" t="s">
        <v>319</v>
      </c>
      <c r="I119" s="188">
        <f>I115/($H$117-1)</f>
        <v>20883.807676767676</v>
      </c>
    </row>
    <row r="120" spans="7:9" ht="12.75" customHeight="1">
      <c r="G120" s="9" t="s">
        <v>320</v>
      </c>
      <c r="I120" s="188">
        <f>SQRT(I119)</f>
        <v>144.51230977590689</v>
      </c>
    </row>
    <row r="123" spans="7:10" ht="12.75" customHeight="1">
      <c r="G123" s="9" t="s">
        <v>321</v>
      </c>
      <c r="J123" s="208">
        <f>($H$117/(($H$117-1)*($H$117-2)))*(J115/$I$120^3)</f>
        <v>1.3938881915990726</v>
      </c>
    </row>
    <row r="125" spans="7:11" ht="12.75" customHeight="1">
      <c r="G125" s="9" t="s">
        <v>322</v>
      </c>
      <c r="K125" s="208">
        <f>(($H$117*($H$117+1))/(($H$117-1)*($H$117-2)*($H$117-3)))*(K115/$I$120^4)</f>
        <v>6.201880785096201</v>
      </c>
    </row>
    <row r="127" ht="12.75" customHeight="1" thickBot="1"/>
    <row r="128" spans="7:8" ht="12.75" customHeight="1" thickBot="1">
      <c r="G128" s="9" t="s">
        <v>77</v>
      </c>
      <c r="H128" s="209">
        <f>MAX(dats)-MIN(dats)</f>
        <v>814</v>
      </c>
    </row>
    <row r="129" ht="12.75" customHeight="1" thickBot="1"/>
    <row r="130" spans="7:9" ht="12.75" customHeight="1" thickBot="1">
      <c r="G130" s="9" t="s">
        <v>92</v>
      </c>
      <c r="I130" s="209">
        <f>I120/O15</f>
        <v>0.6524846928657526</v>
      </c>
    </row>
  </sheetData>
  <printOptions horizontalCentered="1" verticalCentered="1"/>
  <pageMargins left="0.75" right="0.75" top="1" bottom="0.35433070866141736" header="0" footer="0"/>
  <pageSetup fitToHeight="1" fitToWidth="1" horizontalDpi="600" verticalDpi="600" orientation="landscape" r:id="rId1"/>
  <headerFooter alignWithMargins="0">
    <oddFooter>&amp;L&amp;8&amp;F-(&amp;A)-IPVA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C14"/>
  <sheetViews>
    <sheetView workbookViewId="0" topLeftCell="A1">
      <selection activeCell="H28" sqref="H28"/>
    </sheetView>
  </sheetViews>
  <sheetFormatPr defaultColWidth="11.421875" defaultRowHeight="12.75"/>
  <cols>
    <col min="2" max="2" width="11.57421875" style="0" customWidth="1"/>
    <col min="3" max="3" width="5.00390625" style="0" customWidth="1"/>
  </cols>
  <sheetData>
    <row r="3" spans="2:3" ht="12.75">
      <c r="B3" s="1" t="s">
        <v>316</v>
      </c>
      <c r="C3" s="2"/>
    </row>
    <row r="4" spans="2:3" ht="12.75">
      <c r="B4" s="1" t="s">
        <v>313</v>
      </c>
      <c r="C4" s="2" t="s">
        <v>0</v>
      </c>
    </row>
    <row r="5" spans="2:3" ht="12.75">
      <c r="B5" s="3" t="s">
        <v>323</v>
      </c>
      <c r="C5" s="4">
        <v>21</v>
      </c>
    </row>
    <row r="6" spans="2:3" ht="12.75">
      <c r="B6" s="5" t="s">
        <v>324</v>
      </c>
      <c r="C6" s="6">
        <v>21</v>
      </c>
    </row>
    <row r="7" spans="2:3" ht="12.75">
      <c r="B7" s="5" t="s">
        <v>325</v>
      </c>
      <c r="C7" s="6">
        <v>31</v>
      </c>
    </row>
    <row r="8" spans="2:3" ht="12.75">
      <c r="B8" s="5" t="s">
        <v>326</v>
      </c>
      <c r="C8" s="6">
        <v>14</v>
      </c>
    </row>
    <row r="9" spans="2:3" ht="12.75">
      <c r="B9" s="5" t="s">
        <v>327</v>
      </c>
      <c r="C9" s="6">
        <v>7</v>
      </c>
    </row>
    <row r="10" spans="2:3" ht="12.75">
      <c r="B10" s="5" t="s">
        <v>328</v>
      </c>
      <c r="C10" s="6">
        <v>1</v>
      </c>
    </row>
    <row r="11" spans="2:3" ht="12.75">
      <c r="B11" s="5" t="s">
        <v>329</v>
      </c>
      <c r="C11" s="6">
        <v>3</v>
      </c>
    </row>
    <row r="12" spans="2:3" ht="12.75">
      <c r="B12" s="5" t="s">
        <v>330</v>
      </c>
      <c r="C12" s="6">
        <v>1</v>
      </c>
    </row>
    <row r="13" spans="2:3" ht="12.75">
      <c r="B13" s="5" t="s">
        <v>331</v>
      </c>
      <c r="C13" s="6">
        <v>1</v>
      </c>
    </row>
    <row r="14" spans="2:3" ht="12.75">
      <c r="B14" s="7" t="s">
        <v>1</v>
      </c>
      <c r="C14" s="8">
        <v>100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57"/>
  <sheetViews>
    <sheetView tabSelected="1" zoomScale="75" zoomScaleNormal="75" workbookViewId="0" topLeftCell="A7">
      <selection activeCell="P34" sqref="P34"/>
    </sheetView>
  </sheetViews>
  <sheetFormatPr defaultColWidth="11.421875" defaultRowHeight="12.75" customHeight="1"/>
  <cols>
    <col min="1" max="1" width="8.00390625" style="25" customWidth="1"/>
    <col min="2" max="2" width="6.57421875" style="25" customWidth="1"/>
    <col min="3" max="3" width="2.28125" style="25" customWidth="1"/>
    <col min="4" max="4" width="6.7109375" style="25" customWidth="1"/>
    <col min="5" max="5" width="7.28125" style="25" customWidth="1"/>
    <col min="6" max="6" width="3.421875" style="25" customWidth="1"/>
    <col min="7" max="7" width="8.7109375" style="25" customWidth="1"/>
    <col min="8" max="8" width="12.28125" style="25" customWidth="1"/>
    <col min="9" max="9" width="11.421875" style="25" customWidth="1"/>
    <col min="10" max="10" width="12.57421875" style="25" bestFit="1" customWidth="1"/>
    <col min="11" max="11" width="11.421875" style="25" customWidth="1"/>
    <col min="12" max="12" width="11.57421875" style="25" bestFit="1" customWidth="1"/>
    <col min="13" max="13" width="1.1484375" style="25" customWidth="1"/>
    <col min="14" max="14" width="14.57421875" style="25" customWidth="1"/>
    <col min="15" max="15" width="13.28125" style="25" customWidth="1"/>
    <col min="16" max="16" width="16.7109375" style="25" bestFit="1" customWidth="1"/>
    <col min="17" max="17" width="18.57421875" style="25" customWidth="1"/>
    <col min="18" max="19" width="2.00390625" style="25" customWidth="1"/>
    <col min="20" max="20" width="16.57421875" style="25" customWidth="1"/>
    <col min="21" max="21" width="5.00390625" style="25" customWidth="1"/>
    <col min="22" max="23" width="7.7109375" style="25" customWidth="1"/>
    <col min="24" max="24" width="8.57421875" style="25" customWidth="1"/>
    <col min="25" max="25" width="10.421875" style="25" bestFit="1" customWidth="1"/>
    <col min="26" max="26" width="10.421875" style="25" customWidth="1"/>
    <col min="27" max="28" width="7.7109375" style="25" customWidth="1"/>
    <col min="29" max="29" width="10.00390625" style="25" customWidth="1"/>
    <col min="30" max="16384" width="7.7109375" style="25" customWidth="1"/>
  </cols>
  <sheetData>
    <row r="1" ht="9" customHeight="1"/>
    <row r="2" spans="2:7" ht="12.75" customHeight="1">
      <c r="B2" s="26" t="s">
        <v>5</v>
      </c>
      <c r="C2" s="27"/>
      <c r="D2" s="28">
        <v>85</v>
      </c>
      <c r="E2" s="29" t="s">
        <v>19</v>
      </c>
      <c r="G2" s="30">
        <v>1</v>
      </c>
    </row>
    <row r="3" spans="18:19" ht="9" customHeight="1">
      <c r="R3" s="31"/>
      <c r="S3" s="31"/>
    </row>
    <row r="4" spans="1:14" ht="12.75" customHeight="1">
      <c r="A4" s="31"/>
      <c r="B4" s="32"/>
      <c r="C4" s="33"/>
      <c r="D4" s="33"/>
      <c r="E4" s="33"/>
      <c r="F4" s="33"/>
      <c r="G4" s="33"/>
      <c r="H4" s="34"/>
      <c r="I4" s="34"/>
      <c r="J4" s="34"/>
      <c r="K4" s="34"/>
      <c r="L4" s="34"/>
      <c r="N4" s="25" t="s">
        <v>20</v>
      </c>
    </row>
    <row r="5" spans="1:21" s="41" customFormat="1" ht="33.75">
      <c r="A5" s="31"/>
      <c r="B5" s="35" t="s">
        <v>21</v>
      </c>
      <c r="C5" s="36"/>
      <c r="D5" s="36"/>
      <c r="E5" s="35" t="s">
        <v>22</v>
      </c>
      <c r="F5" s="36"/>
      <c r="G5" s="36"/>
      <c r="H5" s="37" t="s">
        <v>6</v>
      </c>
      <c r="I5" s="37" t="s">
        <v>7</v>
      </c>
      <c r="J5" s="37" t="s">
        <v>8</v>
      </c>
      <c r="K5" s="37" t="s">
        <v>9</v>
      </c>
      <c r="L5" s="38" t="s">
        <v>10</v>
      </c>
      <c r="M5" s="39"/>
      <c r="N5" s="40"/>
      <c r="O5" s="40"/>
      <c r="P5" s="40"/>
      <c r="Q5" s="40"/>
      <c r="T5"/>
      <c r="U5"/>
    </row>
    <row r="6" spans="1:21" s="55" customFormat="1" ht="22.5" customHeight="1">
      <c r="A6" s="42" t="s">
        <v>23</v>
      </c>
      <c r="B6" s="43" t="s">
        <v>24</v>
      </c>
      <c r="C6" s="44" t="s">
        <v>25</v>
      </c>
      <c r="D6" s="45" t="s">
        <v>26</v>
      </c>
      <c r="E6" s="46" t="s">
        <v>27</v>
      </c>
      <c r="F6" s="44" t="s">
        <v>28</v>
      </c>
      <c r="G6" s="47" t="s">
        <v>29</v>
      </c>
      <c r="H6" s="48" t="s">
        <v>53</v>
      </c>
      <c r="I6" s="49" t="s">
        <v>54</v>
      </c>
      <c r="J6" s="50" t="s">
        <v>55</v>
      </c>
      <c r="K6" s="49" t="s">
        <v>56</v>
      </c>
      <c r="L6" s="51" t="s">
        <v>57</v>
      </c>
      <c r="M6" s="52"/>
      <c r="N6" s="53" t="s">
        <v>58</v>
      </c>
      <c r="O6" s="53" t="s">
        <v>59</v>
      </c>
      <c r="P6" s="54" t="s">
        <v>60</v>
      </c>
      <c r="Q6" s="54" t="s">
        <v>61</v>
      </c>
      <c r="T6"/>
      <c r="U6"/>
    </row>
    <row r="7" spans="1:21" ht="8.25" customHeight="1">
      <c r="A7" s="56">
        <v>0</v>
      </c>
      <c r="B7" s="57">
        <f>B8-D2</f>
        <v>-70</v>
      </c>
      <c r="C7" s="58" t="s">
        <v>12</v>
      </c>
      <c r="D7" s="59">
        <f>D8-D2</f>
        <v>14</v>
      </c>
      <c r="E7" s="60">
        <f>E8-D2</f>
        <v>-70.5</v>
      </c>
      <c r="F7" s="58" t="s">
        <v>12</v>
      </c>
      <c r="G7" s="61">
        <f>E8</f>
        <v>14.5</v>
      </c>
      <c r="H7" s="62">
        <f>H8-D2</f>
        <v>-28</v>
      </c>
      <c r="I7" s="63">
        <v>0</v>
      </c>
      <c r="J7" s="63">
        <v>0</v>
      </c>
      <c r="K7" s="63">
        <v>0</v>
      </c>
      <c r="L7" s="64">
        <v>0</v>
      </c>
      <c r="M7" s="65"/>
      <c r="N7" s="66"/>
      <c r="O7" s="67"/>
      <c r="P7" s="67"/>
      <c r="Q7" s="67"/>
      <c r="R7" s="31"/>
      <c r="S7" s="31"/>
      <c r="T7"/>
      <c r="U7"/>
    </row>
    <row r="8" spans="1:30" ht="19.5" customHeight="1">
      <c r="A8" s="68">
        <v>1</v>
      </c>
      <c r="B8" s="69">
        <v>15</v>
      </c>
      <c r="C8" s="70" t="s">
        <v>12</v>
      </c>
      <c r="D8" s="71">
        <f>B8+D2-G2</f>
        <v>99</v>
      </c>
      <c r="E8" s="72">
        <f>G8-$D$2</f>
        <v>14.5</v>
      </c>
      <c r="F8" s="73" t="s">
        <v>12</v>
      </c>
      <c r="G8" s="73">
        <f>(B9+D8)/2</f>
        <v>99.5</v>
      </c>
      <c r="H8" s="74">
        <f>(E8+G8)/2</f>
        <v>57</v>
      </c>
      <c r="I8" s="166">
        <v>21</v>
      </c>
      <c r="J8" s="75">
        <f>J7+I8</f>
        <v>21</v>
      </c>
      <c r="K8" s="76">
        <f>I8/$I$18</f>
        <v>0.21</v>
      </c>
      <c r="L8" s="77">
        <f>K8</f>
        <v>0.21</v>
      </c>
      <c r="M8" s="78"/>
      <c r="N8" s="77">
        <f>H8*I8</f>
        <v>1197</v>
      </c>
      <c r="O8" s="77">
        <f>(H8^2)*I8</f>
        <v>68229</v>
      </c>
      <c r="P8" s="77">
        <f>I8*(H8-$H$27)^3</f>
        <v>-91280867.328</v>
      </c>
      <c r="Q8" s="77">
        <f>I8*(H8-$H$27)^4</f>
        <v>14897037547.929596</v>
      </c>
      <c r="R8" s="79"/>
      <c r="S8" s="79"/>
      <c r="T8" t="s">
        <v>323</v>
      </c>
      <c r="U8">
        <v>21</v>
      </c>
      <c r="V8" s="79"/>
      <c r="W8" s="79"/>
      <c r="X8" s="79"/>
      <c r="Y8" s="79"/>
      <c r="Z8" s="79"/>
      <c r="AA8" s="79"/>
      <c r="AB8" s="79"/>
      <c r="AC8" s="79"/>
      <c r="AD8" s="79"/>
    </row>
    <row r="9" spans="1:30" ht="19.5" customHeight="1">
      <c r="A9" s="68">
        <f>A8+1</f>
        <v>2</v>
      </c>
      <c r="B9" s="75">
        <f>B8+$D$2</f>
        <v>100</v>
      </c>
      <c r="C9" s="70" t="s">
        <v>12</v>
      </c>
      <c r="D9" s="70">
        <f aca="true" t="shared" si="0" ref="D9:E12">D8+$D$2</f>
        <v>184</v>
      </c>
      <c r="E9" s="74">
        <f t="shared" si="0"/>
        <v>99.5</v>
      </c>
      <c r="F9" s="73" t="s">
        <v>12</v>
      </c>
      <c r="G9" s="73">
        <f>G8+$D$2</f>
        <v>184.5</v>
      </c>
      <c r="H9" s="74">
        <f>(E9+G9)/2</f>
        <v>142</v>
      </c>
      <c r="I9" s="166">
        <v>21</v>
      </c>
      <c r="J9" s="75">
        <f>J8+I9</f>
        <v>42</v>
      </c>
      <c r="K9" s="76">
        <f>I9/$I$18</f>
        <v>0.21</v>
      </c>
      <c r="L9" s="77">
        <f>L8+K9</f>
        <v>0.42</v>
      </c>
      <c r="M9" s="78"/>
      <c r="N9" s="77">
        <f>H9*I9</f>
        <v>2982</v>
      </c>
      <c r="O9" s="77">
        <f>(H9^2)*I9</f>
        <v>423444</v>
      </c>
      <c r="P9" s="77">
        <f>I9*(H9-$H$27)^3</f>
        <v>-10042447.127999995</v>
      </c>
      <c r="Q9" s="77">
        <f>I9*(H9-$H$27)^4</f>
        <v>785319365.4095994</v>
      </c>
      <c r="R9" s="79"/>
      <c r="S9" s="79"/>
      <c r="T9" t="s">
        <v>324</v>
      </c>
      <c r="U9">
        <v>21</v>
      </c>
      <c r="V9" s="79"/>
      <c r="W9" s="79"/>
      <c r="X9" s="79"/>
      <c r="Y9" s="79"/>
      <c r="Z9" s="79"/>
      <c r="AA9" s="79"/>
      <c r="AB9" s="79"/>
      <c r="AC9" s="79"/>
      <c r="AD9" s="79"/>
    </row>
    <row r="10" spans="1:30" ht="19.5" customHeight="1">
      <c r="A10" s="68">
        <f aca="true" t="shared" si="1" ref="A10:A17">A9+1</f>
        <v>3</v>
      </c>
      <c r="B10" s="75">
        <f>B9+$D$2</f>
        <v>185</v>
      </c>
      <c r="C10" s="70" t="s">
        <v>12</v>
      </c>
      <c r="D10" s="70">
        <f t="shared" si="0"/>
        <v>269</v>
      </c>
      <c r="E10" s="74">
        <f t="shared" si="0"/>
        <v>184.5</v>
      </c>
      <c r="F10" s="73" t="s">
        <v>12</v>
      </c>
      <c r="G10" s="73">
        <f>G9+$D$2</f>
        <v>269.5</v>
      </c>
      <c r="H10" s="74">
        <f>(E10+G10)/2</f>
        <v>227</v>
      </c>
      <c r="I10" s="166">
        <v>31</v>
      </c>
      <c r="J10" s="75">
        <f>J9+I10</f>
        <v>73</v>
      </c>
      <c r="K10" s="76">
        <f>I10/$I$18</f>
        <v>0.31</v>
      </c>
      <c r="L10" s="77">
        <f>L9+K10</f>
        <v>0.73</v>
      </c>
      <c r="M10" s="78"/>
      <c r="N10" s="77">
        <f>H10*I10</f>
        <v>7037</v>
      </c>
      <c r="O10" s="77">
        <f>(H10^2)*I10</f>
        <v>1597399</v>
      </c>
      <c r="P10" s="77">
        <f>I10*(H10-$H$27)^3</f>
        <v>9747.392000000049</v>
      </c>
      <c r="Q10" s="77">
        <f>I10*(H10-$H$27)^4</f>
        <v>66282.26560000044</v>
      </c>
      <c r="R10" s="79"/>
      <c r="S10" s="79"/>
      <c r="T10" t="s">
        <v>325</v>
      </c>
      <c r="U10">
        <v>31</v>
      </c>
      <c r="V10" s="79"/>
      <c r="W10" s="79"/>
      <c r="X10" s="79"/>
      <c r="Y10" s="79"/>
      <c r="Z10" s="79"/>
      <c r="AA10" s="79"/>
      <c r="AB10" s="79"/>
      <c r="AC10" s="79"/>
      <c r="AD10" s="79"/>
    </row>
    <row r="11" spans="1:30" ht="19.5" customHeight="1">
      <c r="A11" s="68">
        <f t="shared" si="1"/>
        <v>4</v>
      </c>
      <c r="B11" s="75">
        <f>B10+$D$2</f>
        <v>270</v>
      </c>
      <c r="C11" s="70" t="s">
        <v>12</v>
      </c>
      <c r="D11" s="70">
        <f t="shared" si="0"/>
        <v>354</v>
      </c>
      <c r="E11" s="74">
        <f t="shared" si="0"/>
        <v>269.5</v>
      </c>
      <c r="F11" s="73" t="s">
        <v>12</v>
      </c>
      <c r="G11" s="73">
        <f>G10+$D$2</f>
        <v>354.5</v>
      </c>
      <c r="H11" s="74">
        <f>(E11+G11)/2</f>
        <v>312</v>
      </c>
      <c r="I11" s="166">
        <v>14</v>
      </c>
      <c r="J11" s="75">
        <f>J10+I11</f>
        <v>87</v>
      </c>
      <c r="K11" s="76">
        <f>I11/$I$18</f>
        <v>0.14</v>
      </c>
      <c r="L11" s="77">
        <f>L10+K11</f>
        <v>0.87</v>
      </c>
      <c r="M11" s="78"/>
      <c r="N11" s="77">
        <f>H11*I11</f>
        <v>4368</v>
      </c>
      <c r="O11" s="77">
        <f>(H11^2)*I11</f>
        <v>1362816</v>
      </c>
      <c r="P11" s="77">
        <f>I11*(H11-$H$27)^3</f>
        <v>10830688.848000003</v>
      </c>
      <c r="Q11" s="77">
        <f>I11*(H11-$H$27)^4</f>
        <v>994257236.2464004</v>
      </c>
      <c r="R11" s="79"/>
      <c r="S11" s="79"/>
      <c r="T11" t="s">
        <v>326</v>
      </c>
      <c r="U11">
        <v>14</v>
      </c>
      <c r="V11" s="79"/>
      <c r="W11" s="79"/>
      <c r="X11" s="79"/>
      <c r="Y11" s="79"/>
      <c r="Z11" s="79"/>
      <c r="AA11" s="79"/>
      <c r="AB11" s="79"/>
      <c r="AC11" s="79"/>
      <c r="AD11" s="79"/>
    </row>
    <row r="12" spans="1:30" ht="19.5" customHeight="1">
      <c r="A12" s="68">
        <f t="shared" si="1"/>
        <v>5</v>
      </c>
      <c r="B12" s="75">
        <f>B11+$D$2</f>
        <v>355</v>
      </c>
      <c r="C12" s="70" t="s">
        <v>12</v>
      </c>
      <c r="D12" s="70">
        <f t="shared" si="0"/>
        <v>439</v>
      </c>
      <c r="E12" s="74">
        <f t="shared" si="0"/>
        <v>354.5</v>
      </c>
      <c r="F12" s="73" t="s">
        <v>12</v>
      </c>
      <c r="G12" s="73">
        <f>G11+$D$2</f>
        <v>439.5</v>
      </c>
      <c r="H12" s="74">
        <f>(E12+G12)/2</f>
        <v>397</v>
      </c>
      <c r="I12" s="166">
        <v>7</v>
      </c>
      <c r="J12" s="75">
        <f>J11+I12</f>
        <v>94</v>
      </c>
      <c r="K12" s="76">
        <f>I12/$I$18</f>
        <v>0.07</v>
      </c>
      <c r="L12" s="77">
        <f>L11+K12</f>
        <v>0.94</v>
      </c>
      <c r="M12" s="78"/>
      <c r="N12" s="77">
        <f>H12*I12</f>
        <v>2779</v>
      </c>
      <c r="O12" s="77">
        <f>(H12^2)*I12</f>
        <v>1103263</v>
      </c>
      <c r="P12" s="77">
        <f>I12*(H12-$H$27)^3</f>
        <v>38685197.82400001</v>
      </c>
      <c r="Q12" s="77">
        <f>I12*(H12-$H$27)^4</f>
        <v>6839542975.283202</v>
      </c>
      <c r="R12" s="79"/>
      <c r="S12" s="79"/>
      <c r="T12" t="s">
        <v>327</v>
      </c>
      <c r="U12">
        <v>7</v>
      </c>
      <c r="V12" s="79"/>
      <c r="W12" s="79"/>
      <c r="X12" s="79"/>
      <c r="Y12" s="79"/>
      <c r="Z12" s="79"/>
      <c r="AA12" s="79"/>
      <c r="AB12" s="79"/>
      <c r="AC12" s="79"/>
      <c r="AD12" s="79"/>
    </row>
    <row r="13" spans="1:30" ht="19.5" customHeight="1">
      <c r="A13" s="68">
        <f t="shared" si="1"/>
        <v>6</v>
      </c>
      <c r="B13" s="75">
        <f>B12+$D$2</f>
        <v>440</v>
      </c>
      <c r="C13" s="70" t="s">
        <v>12</v>
      </c>
      <c r="D13" s="70">
        <f>D12+$D$2</f>
        <v>524</v>
      </c>
      <c r="E13" s="74">
        <f>E12+$D$2</f>
        <v>439.5</v>
      </c>
      <c r="F13" s="73" t="s">
        <v>12</v>
      </c>
      <c r="G13" s="73">
        <f>G12+$D$2</f>
        <v>524.5</v>
      </c>
      <c r="H13" s="74">
        <f>(E13+G13)/2</f>
        <v>482</v>
      </c>
      <c r="I13" s="166">
        <v>1</v>
      </c>
      <c r="J13" s="75">
        <f>J12+I13</f>
        <v>95</v>
      </c>
      <c r="K13" s="76">
        <f>I13/$I$18</f>
        <v>0.01</v>
      </c>
      <c r="L13" s="77">
        <f>L12+K13</f>
        <v>0.95</v>
      </c>
      <c r="M13" s="78"/>
      <c r="N13" s="77">
        <f>H13*I13</f>
        <v>482</v>
      </c>
      <c r="O13" s="77">
        <f>(H13^2)*I13</f>
        <v>232324</v>
      </c>
      <c r="P13" s="77">
        <f>I13*(H13-$H$27)^3</f>
        <v>17943573.032</v>
      </c>
      <c r="Q13" s="77">
        <f>I13*(H13-$H$27)^4</f>
        <v>4697627419.7776</v>
      </c>
      <c r="R13" s="79"/>
      <c r="S13" s="79"/>
      <c r="T13" t="s">
        <v>328</v>
      </c>
      <c r="U13">
        <v>1</v>
      </c>
      <c r="V13" s="79"/>
      <c r="W13" s="79"/>
      <c r="X13" s="79"/>
      <c r="Y13" s="79"/>
      <c r="Z13" s="79"/>
      <c r="AA13" s="79"/>
      <c r="AB13" s="79"/>
      <c r="AC13" s="79"/>
      <c r="AD13" s="79"/>
    </row>
    <row r="14" spans="1:30" ht="19.5" customHeight="1">
      <c r="A14" s="68">
        <f t="shared" si="1"/>
        <v>7</v>
      </c>
      <c r="B14" s="75">
        <f>B13+$D$2</f>
        <v>525</v>
      </c>
      <c r="C14" s="70" t="s">
        <v>12</v>
      </c>
      <c r="D14" s="70">
        <f>D13+$D$2</f>
        <v>609</v>
      </c>
      <c r="E14" s="74">
        <f>E13+$D$2</f>
        <v>524.5</v>
      </c>
      <c r="F14" s="73" t="s">
        <v>12</v>
      </c>
      <c r="G14" s="73">
        <f>G13+$D$2</f>
        <v>609.5</v>
      </c>
      <c r="H14" s="74">
        <f>(E14+G14)/2</f>
        <v>567</v>
      </c>
      <c r="I14" s="166">
        <v>3</v>
      </c>
      <c r="J14" s="75">
        <f>J13+I14</f>
        <v>98</v>
      </c>
      <c r="K14" s="76">
        <f>I14/$I$18</f>
        <v>0.03</v>
      </c>
      <c r="L14" s="77">
        <f>L13+K14</f>
        <v>0.98</v>
      </c>
      <c r="M14" s="78"/>
      <c r="N14" s="77">
        <f>H14*I14</f>
        <v>1701</v>
      </c>
      <c r="O14" s="77">
        <f>(H14^2)*I14</f>
        <v>964467</v>
      </c>
      <c r="P14" s="77">
        <f>I14*(H14-$H$27)^3</f>
        <v>125129157.69600001</v>
      </c>
      <c r="Q14" s="77">
        <f>I14*(H14-$H$27)^4</f>
        <v>43394791888.9728</v>
      </c>
      <c r="R14" s="79"/>
      <c r="S14" s="79"/>
      <c r="T14" t="s">
        <v>329</v>
      </c>
      <c r="U14">
        <v>3</v>
      </c>
      <c r="V14" s="79"/>
      <c r="W14" s="79"/>
      <c r="X14" s="79"/>
      <c r="Y14" s="79"/>
      <c r="Z14" s="79"/>
      <c r="AA14" s="79"/>
      <c r="AB14" s="79"/>
      <c r="AC14" s="79"/>
      <c r="AD14" s="79"/>
    </row>
    <row r="15" spans="1:30" ht="19.5" customHeight="1">
      <c r="A15" s="68">
        <f t="shared" si="1"/>
        <v>8</v>
      </c>
      <c r="B15" s="75">
        <f>B14+$D$2</f>
        <v>610</v>
      </c>
      <c r="C15" s="70" t="s">
        <v>12</v>
      </c>
      <c r="D15" s="70">
        <f>D14+$D$2</f>
        <v>694</v>
      </c>
      <c r="E15" s="74">
        <f>E14+$D$2</f>
        <v>609.5</v>
      </c>
      <c r="F15" s="73" t="s">
        <v>12</v>
      </c>
      <c r="G15" s="73">
        <f>G14+$D$2</f>
        <v>694.5</v>
      </c>
      <c r="H15" s="74">
        <f>(E15+G15)/2</f>
        <v>652</v>
      </c>
      <c r="I15" s="166">
        <v>1</v>
      </c>
      <c r="J15" s="75">
        <f>J14+I15</f>
        <v>99</v>
      </c>
      <c r="K15" s="76">
        <f>I15/$I$18</f>
        <v>0.01</v>
      </c>
      <c r="L15" s="77">
        <f>L14+K15</f>
        <v>0.99</v>
      </c>
      <c r="M15" s="78"/>
      <c r="N15" s="77">
        <f>H15*I15</f>
        <v>652</v>
      </c>
      <c r="O15" s="77">
        <f>(H15^2)*I15</f>
        <v>425104</v>
      </c>
      <c r="P15" s="77">
        <f>I15*(H15-$H$27)^3</f>
        <v>80509645.43200001</v>
      </c>
      <c r="Q15" s="77">
        <f>I15*(H15-$H$27)^4</f>
        <v>34764064897.537605</v>
      </c>
      <c r="R15" s="79"/>
      <c r="S15" s="79"/>
      <c r="T15" t="s">
        <v>330</v>
      </c>
      <c r="U15">
        <v>1</v>
      </c>
      <c r="V15" s="79"/>
      <c r="W15" s="79"/>
      <c r="X15" s="79"/>
      <c r="Y15" s="79"/>
      <c r="Z15" s="79"/>
      <c r="AA15" s="79"/>
      <c r="AB15" s="79"/>
      <c r="AC15" s="79"/>
      <c r="AD15" s="79"/>
    </row>
    <row r="16" spans="1:30" ht="19.5" customHeight="1">
      <c r="A16" s="68">
        <f t="shared" si="1"/>
        <v>9</v>
      </c>
      <c r="B16" s="75">
        <f>B15+$D$2</f>
        <v>695</v>
      </c>
      <c r="C16" s="70" t="s">
        <v>12</v>
      </c>
      <c r="D16" s="70">
        <f>D15+$D$2</f>
        <v>779</v>
      </c>
      <c r="E16" s="74">
        <f>E15+$D$2</f>
        <v>694.5</v>
      </c>
      <c r="F16" s="73" t="s">
        <v>12</v>
      </c>
      <c r="G16" s="73">
        <f>G15+$D$2</f>
        <v>779.5</v>
      </c>
      <c r="H16" s="74">
        <f>(E16+G16)/2</f>
        <v>737</v>
      </c>
      <c r="I16" s="166">
        <v>0</v>
      </c>
      <c r="J16" s="75">
        <f>J15+I16</f>
        <v>99</v>
      </c>
      <c r="K16" s="76">
        <f>I16/$I$18</f>
        <v>0</v>
      </c>
      <c r="L16" s="77">
        <f>L15+K16</f>
        <v>0.99</v>
      </c>
      <c r="M16" s="78"/>
      <c r="N16" s="77">
        <f>H16*I16</f>
        <v>0</v>
      </c>
      <c r="O16" s="77">
        <f>(H16^2)*I16</f>
        <v>0</v>
      </c>
      <c r="P16" s="77">
        <f>I16*(H16-$H$27)^3</f>
        <v>0</v>
      </c>
      <c r="Q16" s="77">
        <f>I16*(H16-$H$27)^4</f>
        <v>0</v>
      </c>
      <c r="R16" s="79"/>
      <c r="S16" s="79"/>
      <c r="U16" s="25">
        <v>0</v>
      </c>
      <c r="V16" s="79"/>
      <c r="W16" s="79"/>
      <c r="X16" s="79"/>
      <c r="Y16" s="79"/>
      <c r="Z16" s="79"/>
      <c r="AA16" s="79"/>
      <c r="AB16" s="79"/>
      <c r="AC16" s="79"/>
      <c r="AD16" s="79"/>
    </row>
    <row r="17" spans="1:30" ht="19.5" customHeight="1">
      <c r="A17" s="68">
        <f t="shared" si="1"/>
        <v>10</v>
      </c>
      <c r="B17" s="160">
        <f>B16+$D$2</f>
        <v>780</v>
      </c>
      <c r="C17" s="161" t="s">
        <v>12</v>
      </c>
      <c r="D17" s="161">
        <f>D16+$D$2</f>
        <v>864</v>
      </c>
      <c r="E17" s="162">
        <f>E16+$D$2</f>
        <v>779.5</v>
      </c>
      <c r="F17" s="163" t="s">
        <v>12</v>
      </c>
      <c r="G17" s="163">
        <f>G16+$D$2</f>
        <v>864.5</v>
      </c>
      <c r="H17" s="162">
        <f>(E17+G17)/2</f>
        <v>822</v>
      </c>
      <c r="I17" s="167">
        <v>1</v>
      </c>
      <c r="J17" s="160">
        <f>J16+I17</f>
        <v>100</v>
      </c>
      <c r="K17" s="164">
        <f>I17/$I$18</f>
        <v>0.01</v>
      </c>
      <c r="L17" s="159">
        <f>L16+K17</f>
        <v>1</v>
      </c>
      <c r="M17" s="165"/>
      <c r="N17" s="159">
        <f>H17*I17</f>
        <v>822</v>
      </c>
      <c r="O17" s="159">
        <f>(H17^2)*I17</f>
        <v>675684</v>
      </c>
      <c r="P17" s="159">
        <f>I17*(H17-$H$27)^3</f>
        <v>217949837.83199996</v>
      </c>
      <c r="Q17" s="159">
        <f>I17*(H17-$H$27)^4</f>
        <v>131162212407.29755</v>
      </c>
      <c r="R17" s="79"/>
      <c r="S17" s="79"/>
      <c r="T17" t="s">
        <v>331</v>
      </c>
      <c r="U17">
        <v>1</v>
      </c>
      <c r="V17" s="79"/>
      <c r="W17" s="79"/>
      <c r="X17" s="79"/>
      <c r="Y17" s="79"/>
      <c r="Z17" s="79"/>
      <c r="AA17" s="79"/>
      <c r="AB17" s="79"/>
      <c r="AC17" s="79"/>
      <c r="AD17" s="79"/>
    </row>
    <row r="18" spans="1:30" ht="18.75" customHeight="1">
      <c r="A18" s="79"/>
      <c r="B18" s="79"/>
      <c r="C18" s="79"/>
      <c r="D18" s="79"/>
      <c r="E18" s="79"/>
      <c r="F18" s="79"/>
      <c r="G18" s="79"/>
      <c r="H18" s="80" t="s">
        <v>30</v>
      </c>
      <c r="I18" s="81">
        <f>SUM(I8:I17)</f>
        <v>100</v>
      </c>
      <c r="J18" s="82"/>
      <c r="K18" s="159">
        <f>SUM(K7:K17)</f>
        <v>1</v>
      </c>
      <c r="L18" s="82"/>
      <c r="M18" s="82"/>
      <c r="N18" s="83">
        <f>SUM(N8:N17)</f>
        <v>22020</v>
      </c>
      <c r="O18" s="84">
        <f>SUM(O8:O17)</f>
        <v>6852730</v>
      </c>
      <c r="P18" s="84">
        <f>SUM(P8:P17)</f>
        <v>389734533.6</v>
      </c>
      <c r="Q18" s="84">
        <f>SUM(Q8:Q17)</f>
        <v>237534920020.71994</v>
      </c>
      <c r="R18" s="85"/>
      <c r="S18" s="85"/>
      <c r="T18"/>
      <c r="U18"/>
      <c r="V18" s="79"/>
      <c r="W18" s="79"/>
      <c r="X18" s="79"/>
      <c r="Y18" s="79"/>
      <c r="Z18" s="79"/>
      <c r="AA18" s="79"/>
      <c r="AB18" s="79"/>
      <c r="AC18" s="79"/>
      <c r="AD18" s="79"/>
    </row>
    <row r="19" ht="6" customHeight="1">
      <c r="K19" s="86"/>
    </row>
    <row r="20" spans="9:29" ht="12.75" customHeight="1">
      <c r="I20" s="87"/>
      <c r="K20" s="86"/>
      <c r="L20" s="88"/>
      <c r="X20" s="89"/>
      <c r="Y20" s="90"/>
      <c r="Z20" s="90"/>
      <c r="AA20" s="89"/>
      <c r="AB20" s="90"/>
      <c r="AC20" s="90"/>
    </row>
    <row r="21" spans="2:29" ht="15.75">
      <c r="B21" s="91" t="s">
        <v>31</v>
      </c>
      <c r="F21" s="92" t="s">
        <v>11</v>
      </c>
      <c r="G21" s="93" t="s">
        <v>13</v>
      </c>
      <c r="H21" s="240">
        <f>D2</f>
        <v>85</v>
      </c>
      <c r="I21" s="87"/>
      <c r="K21" s="29" t="s">
        <v>32</v>
      </c>
      <c r="T21" s="29"/>
      <c r="X21" s="94"/>
      <c r="Y21" s="95"/>
      <c r="Z21" s="94"/>
      <c r="AA21" s="94"/>
      <c r="AB21" s="94"/>
      <c r="AC21" s="96"/>
    </row>
    <row r="22" spans="3:29" ht="18">
      <c r="C22" s="79"/>
      <c r="D22" s="97"/>
      <c r="E22" s="97"/>
      <c r="F22" s="98"/>
      <c r="G22" s="97"/>
      <c r="H22" s="241"/>
      <c r="I22" s="87"/>
      <c r="K22" s="29" t="s">
        <v>33</v>
      </c>
      <c r="O22" s="100" t="s">
        <v>62</v>
      </c>
      <c r="P22" s="101"/>
      <c r="T22" s="29"/>
      <c r="X22" s="94"/>
      <c r="Y22" s="95"/>
      <c r="Z22" s="94"/>
      <c r="AA22" s="94"/>
      <c r="AB22" s="94"/>
      <c r="AC22" s="96"/>
    </row>
    <row r="23" spans="2:29" ht="15.75">
      <c r="B23" s="102" t="s">
        <v>34</v>
      </c>
      <c r="F23" s="92" t="s">
        <v>35</v>
      </c>
      <c r="G23" s="93" t="s">
        <v>13</v>
      </c>
      <c r="H23" s="240">
        <f>A17</f>
        <v>10</v>
      </c>
      <c r="I23" s="87"/>
      <c r="K23" s="103"/>
      <c r="T23" s="29"/>
      <c r="W23" s="103"/>
      <c r="X23" s="104"/>
      <c r="Y23" s="105"/>
      <c r="Z23" s="104"/>
      <c r="AA23" s="104"/>
      <c r="AB23" s="104"/>
      <c r="AC23" s="106"/>
    </row>
    <row r="24" spans="2:29" ht="15.75">
      <c r="B24" s="107"/>
      <c r="F24" s="92"/>
      <c r="G24" s="31"/>
      <c r="H24" s="241"/>
      <c r="I24" s="87"/>
      <c r="K24" s="29" t="s">
        <v>36</v>
      </c>
      <c r="W24" s="103"/>
      <c r="X24" s="104"/>
      <c r="Y24" s="105"/>
      <c r="Z24" s="104"/>
      <c r="AA24" s="104"/>
      <c r="AB24" s="104"/>
      <c r="AC24" s="106"/>
    </row>
    <row r="25" spans="2:29" ht="18">
      <c r="B25" s="108" t="s">
        <v>37</v>
      </c>
      <c r="F25" s="92" t="s">
        <v>38</v>
      </c>
      <c r="G25" s="93" t="s">
        <v>13</v>
      </c>
      <c r="H25" s="240">
        <f>I18</f>
        <v>100</v>
      </c>
      <c r="I25" s="87"/>
      <c r="K25" s="29" t="s">
        <v>39</v>
      </c>
      <c r="O25" s="100" t="s">
        <v>63</v>
      </c>
      <c r="P25" s="101"/>
      <c r="X25" s="94"/>
      <c r="Y25" s="95"/>
      <c r="Z25" s="94"/>
      <c r="AA25" s="94"/>
      <c r="AB25" s="94"/>
      <c r="AC25" s="96"/>
    </row>
    <row r="26" spans="6:29" ht="15.75">
      <c r="F26" s="92"/>
      <c r="H26" s="242"/>
      <c r="I26" s="87"/>
      <c r="K26" s="103"/>
      <c r="X26" s="94"/>
      <c r="Y26" s="95"/>
      <c r="Z26" s="94"/>
      <c r="AA26" s="94"/>
      <c r="AB26" s="94"/>
      <c r="AC26" s="96"/>
    </row>
    <row r="27" spans="2:29" ht="15.75">
      <c r="B27" s="99" t="s">
        <v>40</v>
      </c>
      <c r="F27" s="92" t="s">
        <v>41</v>
      </c>
      <c r="G27" s="93" t="s">
        <v>13</v>
      </c>
      <c r="H27" s="240">
        <f>N18/I18</f>
        <v>220.2</v>
      </c>
      <c r="I27" s="87"/>
      <c r="K27" s="103"/>
      <c r="L27" s="29"/>
      <c r="P27" s="94"/>
      <c r="X27" s="94"/>
      <c r="Y27" s="95"/>
      <c r="Z27" s="94"/>
      <c r="AA27" s="94"/>
      <c r="AB27" s="94"/>
      <c r="AC27" s="96"/>
    </row>
    <row r="28" spans="2:29" ht="15.75">
      <c r="B28" s="99"/>
      <c r="F28" s="92"/>
      <c r="H28" s="242"/>
      <c r="I28" s="87"/>
      <c r="K28" s="110" t="s">
        <v>42</v>
      </c>
      <c r="Q28" s="107"/>
      <c r="X28" s="94"/>
      <c r="Y28" s="95"/>
      <c r="Z28" s="94"/>
      <c r="AA28" s="94"/>
      <c r="AB28" s="94"/>
      <c r="AC28" s="96"/>
    </row>
    <row r="29" spans="2:29" ht="19.5">
      <c r="B29" s="25" t="s">
        <v>43</v>
      </c>
      <c r="F29" s="92" t="s">
        <v>41</v>
      </c>
      <c r="G29" s="93" t="s">
        <v>13</v>
      </c>
      <c r="H29" s="240"/>
      <c r="I29" s="87"/>
      <c r="K29" s="103"/>
      <c r="L29" s="111" t="s">
        <v>64</v>
      </c>
      <c r="N29" s="101"/>
      <c r="Q29" s="107"/>
      <c r="X29" s="94"/>
      <c r="Y29" s="95"/>
      <c r="Z29" s="94"/>
      <c r="AA29" s="94"/>
      <c r="AB29" s="94"/>
      <c r="AC29" s="96"/>
    </row>
    <row r="30" spans="6:26" ht="19.5">
      <c r="F30" s="92"/>
      <c r="H30" s="242"/>
      <c r="I30" s="87"/>
      <c r="K30" s="103"/>
      <c r="L30" s="111" t="s">
        <v>65</v>
      </c>
      <c r="N30" s="101"/>
      <c r="Z30" s="94"/>
    </row>
    <row r="31" spans="2:26" ht="19.5">
      <c r="B31" s="25" t="s">
        <v>44</v>
      </c>
      <c r="F31" s="92" t="s">
        <v>45</v>
      </c>
      <c r="G31" s="93" t="s">
        <v>13</v>
      </c>
      <c r="H31" s="240">
        <f>H10</f>
        <v>227</v>
      </c>
      <c r="I31" s="112"/>
      <c r="J31" s="31"/>
      <c r="K31" s="31"/>
      <c r="L31" s="111" t="s">
        <v>66</v>
      </c>
      <c r="M31" s="31"/>
      <c r="N31" s="101"/>
      <c r="O31" s="31"/>
      <c r="P31" s="31"/>
      <c r="Q31" s="31"/>
      <c r="Z31" s="94"/>
    </row>
    <row r="32" spans="5:26" ht="19.5">
      <c r="E32"/>
      <c r="F32" s="113" t="s">
        <v>67</v>
      </c>
      <c r="G32" s="93" t="s">
        <v>13</v>
      </c>
      <c r="H32" s="240"/>
      <c r="I32" s="112"/>
      <c r="J32" s="31"/>
      <c r="K32" s="31"/>
      <c r="L32" s="111" t="s">
        <v>68</v>
      </c>
      <c r="M32" s="31"/>
      <c r="N32" s="101"/>
      <c r="O32" s="31"/>
      <c r="P32" s="31"/>
      <c r="Q32" s="31"/>
      <c r="Y32" s="94"/>
      <c r="Z32" s="94"/>
    </row>
    <row r="33" spans="2:26" ht="19.5">
      <c r="B33" s="107" t="s">
        <v>46</v>
      </c>
      <c r="D33" s="108"/>
      <c r="F33" s="92" t="s">
        <v>47</v>
      </c>
      <c r="G33" s="93" t="s">
        <v>13</v>
      </c>
      <c r="H33" s="245">
        <f>G17-E8</f>
        <v>850</v>
      </c>
      <c r="I33" s="112"/>
      <c r="J33" s="31"/>
      <c r="K33" s="31"/>
      <c r="L33" s="111" t="s">
        <v>69</v>
      </c>
      <c r="M33" s="31"/>
      <c r="N33" s="101"/>
      <c r="O33" s="31"/>
      <c r="P33" s="31"/>
      <c r="Q33" s="31"/>
      <c r="Y33" s="94"/>
      <c r="Z33" s="94"/>
    </row>
    <row r="34" spans="6:25" ht="19.5">
      <c r="F34" s="92"/>
      <c r="H34" s="242"/>
      <c r="I34" s="112"/>
      <c r="J34" s="31"/>
      <c r="K34" s="31"/>
      <c r="L34" s="111" t="s">
        <v>70</v>
      </c>
      <c r="M34" s="31"/>
      <c r="N34" s="101"/>
      <c r="O34" s="31"/>
      <c r="P34" s="31"/>
      <c r="Q34" s="31"/>
      <c r="T34" s="29"/>
      <c r="Y34" s="94"/>
    </row>
    <row r="35" spans="2:25" ht="20.25">
      <c r="B35" s="25" t="s">
        <v>48</v>
      </c>
      <c r="E35" s="31"/>
      <c r="F35" s="114" t="s">
        <v>71</v>
      </c>
      <c r="G35" s="93" t="s">
        <v>13</v>
      </c>
      <c r="H35" s="240">
        <f>(O18-(I18*H27^2))/(I18-1)</f>
        <v>20241.676767676778</v>
      </c>
      <c r="I35" s="112"/>
      <c r="J35" s="31"/>
      <c r="K35" s="31"/>
      <c r="L35" s="111" t="s">
        <v>72</v>
      </c>
      <c r="M35" s="31"/>
      <c r="N35" s="101"/>
      <c r="O35" s="31"/>
      <c r="P35" s="31"/>
      <c r="Q35" s="31"/>
      <c r="T35" s="29"/>
      <c r="Y35" s="94"/>
    </row>
    <row r="36" spans="6:25" ht="19.5">
      <c r="F36" s="92"/>
      <c r="H36" s="242"/>
      <c r="I36" s="112"/>
      <c r="J36" s="31"/>
      <c r="K36" s="31"/>
      <c r="L36" s="111" t="s">
        <v>73</v>
      </c>
      <c r="M36" s="31"/>
      <c r="N36" s="101"/>
      <c r="O36" s="31"/>
      <c r="P36" s="31"/>
      <c r="Q36" s="31"/>
      <c r="Y36" s="94"/>
    </row>
    <row r="37" spans="2:25" ht="19.5">
      <c r="B37" s="25" t="s">
        <v>49</v>
      </c>
      <c r="F37" s="92" t="s">
        <v>50</v>
      </c>
      <c r="G37" s="93" t="s">
        <v>13</v>
      </c>
      <c r="H37" s="240">
        <f>SQRT(H35)</f>
        <v>142.27324684450264</v>
      </c>
      <c r="I37" s="112"/>
      <c r="J37" s="31"/>
      <c r="K37" s="31"/>
      <c r="L37" s="111" t="s">
        <v>74</v>
      </c>
      <c r="M37" s="31"/>
      <c r="N37" s="101"/>
      <c r="O37" s="31"/>
      <c r="P37" s="31"/>
      <c r="Q37" s="31"/>
      <c r="Y37" s="94"/>
    </row>
    <row r="38" spans="8:17" ht="12.75">
      <c r="H38" s="243"/>
      <c r="I38" s="112"/>
      <c r="J38" s="31"/>
      <c r="K38" s="31"/>
      <c r="L38" s="31"/>
      <c r="M38" s="31"/>
      <c r="N38" s="31"/>
      <c r="O38" s="31"/>
      <c r="P38" s="31"/>
      <c r="Q38" s="31"/>
    </row>
    <row r="39" spans="2:17" ht="15.75">
      <c r="B39" s="25" t="s">
        <v>51</v>
      </c>
      <c r="F39" s="92" t="s">
        <v>52</v>
      </c>
      <c r="G39" s="93" t="s">
        <v>13</v>
      </c>
      <c r="H39" s="244">
        <f>H37/H27</f>
        <v>0.646109204561774</v>
      </c>
      <c r="I39" s="112"/>
      <c r="J39" s="31"/>
      <c r="K39" s="31"/>
      <c r="L39" s="31"/>
      <c r="M39" s="31"/>
      <c r="N39" s="31"/>
      <c r="O39" s="31"/>
      <c r="P39" s="31"/>
      <c r="Q39" s="31"/>
    </row>
    <row r="40" spans="5:17" ht="15.75">
      <c r="E40" s="103"/>
      <c r="F40" s="92"/>
      <c r="H40" s="109"/>
      <c r="I40" s="112"/>
      <c r="J40" s="31"/>
      <c r="K40" s="31"/>
      <c r="L40" s="31"/>
      <c r="M40" s="31"/>
      <c r="N40" s="31"/>
      <c r="O40" s="31"/>
      <c r="P40" s="31"/>
      <c r="Q40" s="31"/>
    </row>
    <row r="41" spans="9:17" ht="12.75">
      <c r="I41" s="115"/>
      <c r="J41" s="31"/>
      <c r="K41" s="31"/>
      <c r="L41" s="31"/>
      <c r="M41" s="31"/>
      <c r="N41" s="31"/>
      <c r="O41" s="31"/>
      <c r="P41" s="31"/>
      <c r="Q41" s="31"/>
    </row>
    <row r="42" spans="2:17" ht="12.75" customHeight="1">
      <c r="B42" s="107"/>
      <c r="C42" s="107"/>
      <c r="D42" s="116"/>
      <c r="E42" s="102"/>
      <c r="F42" s="107"/>
      <c r="G42" s="107"/>
      <c r="H42" s="107"/>
      <c r="I42" s="31"/>
      <c r="J42" s="31"/>
      <c r="K42" s="31"/>
      <c r="L42" s="31"/>
      <c r="M42" s="31"/>
      <c r="N42" s="31"/>
      <c r="O42" s="31"/>
      <c r="P42" s="31"/>
      <c r="Q42" s="31"/>
    </row>
    <row r="43" spans="2:17" ht="15.75" customHeight="1">
      <c r="B43" s="117"/>
      <c r="C43" s="117"/>
      <c r="D43" s="118"/>
      <c r="E43" s="119"/>
      <c r="F43" s="117"/>
      <c r="G43" s="117"/>
      <c r="H43" s="117"/>
      <c r="I43" s="31"/>
      <c r="J43" s="31"/>
      <c r="K43" s="31"/>
      <c r="L43" s="31"/>
      <c r="M43" s="31"/>
      <c r="N43" s="31"/>
      <c r="O43" s="31"/>
      <c r="P43" s="31"/>
      <c r="Q43" s="31"/>
    </row>
    <row r="44" spans="2:17" ht="15.75" customHeight="1">
      <c r="B44" s="117"/>
      <c r="C44" s="117"/>
      <c r="D44" s="120"/>
      <c r="E44" s="117"/>
      <c r="F44" s="117"/>
      <c r="G44" s="117"/>
      <c r="H44" s="117"/>
      <c r="I44" s="31"/>
      <c r="J44" s="31"/>
      <c r="K44" s="31"/>
      <c r="L44" s="31"/>
      <c r="M44" s="31"/>
      <c r="N44" s="31"/>
      <c r="O44" s="31"/>
      <c r="P44" s="31"/>
      <c r="Q44" s="31"/>
    </row>
    <row r="45" spans="9:17" ht="12.75" customHeight="1">
      <c r="I45" s="31"/>
      <c r="J45" s="31"/>
      <c r="K45" s="31"/>
      <c r="L45" s="31"/>
      <c r="M45" s="31"/>
      <c r="N45" s="31"/>
      <c r="O45" s="31"/>
      <c r="P45" s="31"/>
      <c r="Q45" s="31"/>
    </row>
    <row r="46" spans="9:17" ht="12.75" customHeight="1">
      <c r="I46" s="31"/>
      <c r="J46" s="31"/>
      <c r="K46" s="31"/>
      <c r="L46" s="31"/>
      <c r="M46" s="31"/>
      <c r="N46" s="31"/>
      <c r="O46" s="31"/>
      <c r="P46" s="31"/>
      <c r="Q46" s="31"/>
    </row>
    <row r="47" spans="2:17" ht="12.75" customHeight="1">
      <c r="B47" s="99"/>
      <c r="I47" s="31"/>
      <c r="J47" s="31"/>
      <c r="K47" s="31"/>
      <c r="L47" s="31"/>
      <c r="M47" s="31"/>
      <c r="N47" s="31"/>
      <c r="O47" s="31"/>
      <c r="P47" s="31"/>
      <c r="Q47" s="31"/>
    </row>
    <row r="48" spans="2:17" ht="12.75" customHeight="1">
      <c r="B48" s="99"/>
      <c r="I48" s="31"/>
      <c r="J48" s="31"/>
      <c r="K48" s="31"/>
      <c r="L48" s="31"/>
      <c r="M48" s="31"/>
      <c r="N48" s="31"/>
      <c r="O48" s="31"/>
      <c r="P48" s="31"/>
      <c r="Q48" s="31"/>
    </row>
    <row r="49" spans="2:17" ht="12.75" customHeight="1">
      <c r="B49" s="99"/>
      <c r="I49" s="31"/>
      <c r="J49" s="31"/>
      <c r="K49" s="31"/>
      <c r="L49" s="31"/>
      <c r="M49" s="31"/>
      <c r="N49" s="31"/>
      <c r="O49" s="31"/>
      <c r="P49" s="31"/>
      <c r="Q49" s="31"/>
    </row>
    <row r="50" spans="9:17" ht="12.75" customHeight="1">
      <c r="I50" s="31"/>
      <c r="J50" s="31"/>
      <c r="K50" s="31"/>
      <c r="L50" s="31"/>
      <c r="M50" s="31"/>
      <c r="N50" s="31"/>
      <c r="O50" s="31"/>
      <c r="P50" s="31"/>
      <c r="Q50" s="31"/>
    </row>
    <row r="51" spans="9:17" ht="12.75" customHeight="1">
      <c r="I51" s="31"/>
      <c r="J51" s="31"/>
      <c r="K51" s="31"/>
      <c r="L51" s="31"/>
      <c r="M51" s="31"/>
      <c r="N51" s="31"/>
      <c r="O51" s="31"/>
      <c r="P51" s="31"/>
      <c r="Q51" s="31"/>
    </row>
    <row r="52" spans="9:17" ht="12.75" customHeight="1">
      <c r="I52" s="31"/>
      <c r="J52" s="31"/>
      <c r="K52" s="31"/>
      <c r="L52" s="31"/>
      <c r="M52" s="31"/>
      <c r="N52" s="31"/>
      <c r="O52" s="31"/>
      <c r="P52" s="31"/>
      <c r="Q52" s="31"/>
    </row>
    <row r="53" spans="9:17" ht="12.75" customHeight="1">
      <c r="I53" s="31"/>
      <c r="J53" s="31"/>
      <c r="K53" s="31"/>
      <c r="L53" s="31"/>
      <c r="M53" s="31"/>
      <c r="N53" s="31"/>
      <c r="O53" s="31"/>
      <c r="P53" s="31"/>
      <c r="Q53" s="31"/>
    </row>
    <row r="54" spans="9:17" ht="12.75" customHeight="1">
      <c r="I54" s="31"/>
      <c r="J54" s="31"/>
      <c r="K54" s="31"/>
      <c r="L54" s="31"/>
      <c r="M54" s="31"/>
      <c r="N54" s="31"/>
      <c r="O54" s="31"/>
      <c r="P54" s="31"/>
      <c r="Q54" s="31"/>
    </row>
    <row r="55" spans="9:17" ht="12.75" customHeight="1">
      <c r="I55" s="31"/>
      <c r="J55" s="31"/>
      <c r="K55" s="31"/>
      <c r="L55" s="31"/>
      <c r="M55" s="31"/>
      <c r="N55" s="31"/>
      <c r="O55" s="31"/>
      <c r="P55" s="31"/>
      <c r="Q55" s="31"/>
    </row>
    <row r="56" spans="9:17" ht="14.25" customHeight="1">
      <c r="I56" s="31"/>
      <c r="J56" s="31"/>
      <c r="K56" s="31"/>
      <c r="L56" s="31"/>
      <c r="M56" s="31"/>
      <c r="N56" s="31"/>
      <c r="O56" s="31"/>
      <c r="P56" s="31"/>
      <c r="Q56" s="31"/>
    </row>
    <row r="57" spans="9:17" ht="12.75" customHeight="1">
      <c r="I57" s="31"/>
      <c r="J57" s="31"/>
      <c r="K57" s="31"/>
      <c r="L57" s="31"/>
      <c r="M57" s="31"/>
      <c r="N57" s="31"/>
      <c r="O57" s="31"/>
      <c r="P57" s="31"/>
      <c r="Q57" s="31"/>
    </row>
    <row r="58" s="31" customFormat="1" ht="12.75" customHeight="1"/>
    <row r="59" s="31" customFormat="1" ht="12.75" customHeight="1"/>
    <row r="60" s="31" customFormat="1" ht="12.75" customHeight="1"/>
    <row r="61" s="31" customFormat="1" ht="12.75" customHeight="1"/>
    <row r="62" s="31" customFormat="1" ht="12.75" customHeight="1"/>
    <row r="63" s="31" customFormat="1" ht="12.75" customHeight="1"/>
    <row r="64" s="31" customFormat="1" ht="12.75" customHeight="1"/>
    <row r="65" s="31" customFormat="1" ht="12.75" customHeight="1"/>
    <row r="66" s="31" customFormat="1" ht="12.75" customHeight="1"/>
    <row r="67" s="31" customFormat="1" ht="12.75" customHeight="1"/>
    <row r="68" s="31" customFormat="1" ht="12.75" customHeight="1"/>
    <row r="69" s="31" customFormat="1" ht="12.75" customHeight="1"/>
    <row r="70" s="31" customFormat="1" ht="12.75" customHeight="1"/>
    <row r="71" s="31" customFormat="1" ht="12.75" customHeight="1"/>
    <row r="72" s="31" customFormat="1" ht="12.75" customHeight="1"/>
    <row r="73" s="31" customFormat="1" ht="12.75" customHeight="1"/>
    <row r="74" s="31" customFormat="1" ht="12.75" customHeight="1"/>
    <row r="75" s="31" customFormat="1" ht="12.75" customHeight="1"/>
    <row r="76" s="31" customFormat="1" ht="12.75" customHeight="1"/>
    <row r="77" s="31" customFormat="1" ht="12.75" customHeight="1"/>
    <row r="78" s="31" customFormat="1" ht="12.75" customHeight="1"/>
    <row r="79" s="31" customFormat="1" ht="12.75" customHeight="1"/>
    <row r="80" s="31" customFormat="1" ht="12.75" customHeight="1"/>
    <row r="81" s="31" customFormat="1" ht="12.75" customHeight="1"/>
    <row r="82" s="31" customFormat="1" ht="12.75" customHeight="1"/>
    <row r="83" s="31" customFormat="1" ht="12.75" customHeight="1"/>
    <row r="84" s="31" customFormat="1" ht="12.75" customHeight="1"/>
    <row r="85" s="31" customFormat="1" ht="12.75" customHeight="1"/>
    <row r="86" s="31" customFormat="1" ht="12.75" customHeight="1"/>
    <row r="87" s="31" customFormat="1" ht="12.75" customHeight="1"/>
    <row r="88" s="31" customFormat="1" ht="12.75" customHeight="1"/>
    <row r="89" s="31" customFormat="1" ht="12.75" customHeight="1"/>
    <row r="90" s="31" customFormat="1" ht="12.75" customHeight="1"/>
    <row r="91" s="31" customFormat="1" ht="12.75" customHeight="1"/>
    <row r="92" s="31" customFormat="1" ht="12.75" customHeight="1"/>
    <row r="93" s="31" customFormat="1" ht="12.75" customHeight="1"/>
    <row r="94" s="31" customFormat="1" ht="12.75" customHeight="1"/>
    <row r="95" s="31" customFormat="1" ht="12.75" customHeight="1"/>
    <row r="96" s="31" customFormat="1" ht="12.75" customHeight="1"/>
    <row r="97" s="31" customFormat="1" ht="12.75" customHeight="1"/>
    <row r="98" s="31" customFormat="1" ht="12.75" customHeight="1"/>
    <row r="99" s="31" customFormat="1" ht="12.75" customHeight="1"/>
    <row r="100" s="31" customFormat="1" ht="12.75" customHeight="1"/>
    <row r="101" s="31" customFormat="1" ht="12.75" customHeight="1"/>
    <row r="102" s="31" customFormat="1" ht="12.75" customHeight="1"/>
    <row r="103" s="31" customFormat="1" ht="12.75" customHeight="1"/>
    <row r="104" s="31" customFormat="1" ht="12.75" customHeight="1"/>
    <row r="105" s="31" customFormat="1" ht="12.75" customHeight="1"/>
    <row r="106" s="31" customFormat="1" ht="12.75" customHeight="1"/>
    <row r="107" s="31" customFormat="1" ht="12.75" customHeight="1"/>
    <row r="108" s="31" customFormat="1" ht="12.75" customHeight="1"/>
    <row r="109" s="31" customFormat="1" ht="12.75" customHeight="1"/>
    <row r="110" s="31" customFormat="1" ht="12.75" customHeight="1"/>
    <row r="111" s="31" customFormat="1" ht="12.75" customHeight="1"/>
    <row r="112" s="31" customFormat="1" ht="12.75" customHeight="1"/>
    <row r="113" s="31" customFormat="1" ht="12.75" customHeight="1"/>
    <row r="114" s="31" customFormat="1" ht="12.75" customHeight="1"/>
    <row r="115" s="31" customFormat="1" ht="12.75" customHeight="1"/>
    <row r="116" s="31" customFormat="1" ht="12.75" customHeight="1"/>
    <row r="117" s="31" customFormat="1" ht="12.75" customHeight="1"/>
    <row r="118" s="31" customFormat="1" ht="12.75" customHeight="1"/>
    <row r="119" s="31" customFormat="1" ht="12.75" customHeight="1"/>
    <row r="120" s="31" customFormat="1" ht="12.75" customHeight="1"/>
    <row r="121" s="31" customFormat="1" ht="12.75" customHeight="1"/>
    <row r="122" s="31" customFormat="1" ht="12.75" customHeight="1"/>
    <row r="123" s="31" customFormat="1" ht="12.75" customHeight="1"/>
    <row r="124" s="31" customFormat="1" ht="12.75" customHeight="1"/>
    <row r="125" s="31" customFormat="1" ht="12.75" customHeight="1"/>
    <row r="126" s="31" customFormat="1" ht="12.75" customHeight="1"/>
    <row r="127" s="31" customFormat="1" ht="12.75" customHeight="1"/>
    <row r="128" s="31" customFormat="1" ht="12.75" customHeight="1"/>
    <row r="129" s="31" customFormat="1" ht="12.75" customHeight="1"/>
    <row r="130" s="31" customFormat="1" ht="12.75" customHeight="1"/>
    <row r="131" s="31" customFormat="1" ht="12.75" customHeight="1"/>
    <row r="132" s="31" customFormat="1" ht="12.75" customHeight="1"/>
    <row r="133" s="31" customFormat="1" ht="12.75" customHeight="1"/>
    <row r="134" s="31" customFormat="1" ht="12.75" customHeight="1"/>
    <row r="135" s="31" customFormat="1" ht="12.75" customHeight="1"/>
    <row r="136" s="31" customFormat="1" ht="12.75" customHeight="1"/>
    <row r="137" s="31" customFormat="1" ht="12.75" customHeight="1"/>
    <row r="138" s="31" customFormat="1" ht="12.75" customHeight="1"/>
    <row r="139" s="31" customFormat="1" ht="12.75" customHeight="1"/>
    <row r="140" s="31" customFormat="1" ht="12.75" customHeight="1"/>
    <row r="141" s="31" customFormat="1" ht="12.75" customHeight="1"/>
    <row r="142" s="31" customFormat="1" ht="12.75" customHeight="1"/>
    <row r="143" s="31" customFormat="1" ht="12.75" customHeight="1"/>
    <row r="144" s="31" customFormat="1" ht="12.75" customHeight="1"/>
    <row r="145" s="31" customFormat="1" ht="12.75" customHeight="1"/>
    <row r="146" s="31" customFormat="1" ht="12.75" customHeight="1"/>
    <row r="147" s="31" customFormat="1" ht="12.75" customHeight="1"/>
    <row r="148" s="31" customFormat="1" ht="12.75" customHeight="1"/>
    <row r="149" s="31" customFormat="1" ht="12.75" customHeight="1"/>
    <row r="150" s="31" customFormat="1" ht="12.75" customHeight="1"/>
    <row r="151" s="31" customFormat="1" ht="12.75" customHeight="1"/>
    <row r="152" s="31" customFormat="1" ht="12.75" customHeight="1"/>
    <row r="153" s="31" customFormat="1" ht="12.75" customHeight="1"/>
    <row r="154" s="31" customFormat="1" ht="12.75" customHeight="1"/>
    <row r="155" s="31" customFormat="1" ht="12.75" customHeight="1"/>
    <row r="156" s="31" customFormat="1" ht="12.75" customHeight="1"/>
    <row r="157" s="31" customFormat="1" ht="12.75" customHeight="1"/>
    <row r="158" s="31" customFormat="1" ht="12.75" customHeight="1"/>
    <row r="159" s="31" customFormat="1" ht="12.75" customHeight="1"/>
    <row r="160" s="31" customFormat="1" ht="12.75" customHeight="1"/>
    <row r="161" s="31" customFormat="1" ht="12.75" customHeight="1"/>
    <row r="162" s="31" customFormat="1" ht="12.75" customHeight="1"/>
    <row r="163" s="31" customFormat="1" ht="12.75" customHeight="1"/>
    <row r="164" s="31" customFormat="1" ht="12.75" customHeight="1"/>
    <row r="165" s="31" customFormat="1" ht="12.75" customHeight="1"/>
    <row r="166" s="31" customFormat="1" ht="12.75" customHeight="1"/>
    <row r="167" s="31" customFormat="1" ht="12.75" customHeight="1"/>
    <row r="168" s="31" customFormat="1" ht="12.75" customHeight="1"/>
    <row r="169" s="31" customFormat="1" ht="12.75" customHeight="1"/>
    <row r="170" s="31" customFormat="1" ht="12.75" customHeight="1"/>
    <row r="171" s="31" customFormat="1" ht="12.75" customHeight="1"/>
    <row r="172" s="31" customFormat="1" ht="12.75" customHeight="1"/>
    <row r="173" s="31" customFormat="1" ht="12.75" customHeight="1"/>
    <row r="174" s="31" customFormat="1" ht="12.75" customHeight="1"/>
    <row r="175" s="31" customFormat="1" ht="12.75" customHeight="1"/>
    <row r="176" s="31" customFormat="1" ht="12.75" customHeight="1"/>
    <row r="177" s="31" customFormat="1" ht="12.75" customHeight="1"/>
    <row r="178" s="31" customFormat="1" ht="12.75" customHeight="1"/>
    <row r="179" s="31" customFormat="1" ht="12.75" customHeight="1"/>
    <row r="180" s="31" customFormat="1" ht="12.75" customHeight="1"/>
    <row r="181" s="31" customFormat="1" ht="12.75" customHeight="1"/>
    <row r="182" s="31" customFormat="1" ht="12.75" customHeight="1"/>
    <row r="183" s="31" customFormat="1" ht="12.75" customHeight="1"/>
    <row r="184" s="31" customFormat="1" ht="12.75" customHeight="1"/>
    <row r="185" s="31" customFormat="1" ht="12.75" customHeight="1"/>
    <row r="186" s="31" customFormat="1" ht="12.75" customHeight="1"/>
    <row r="187" s="31" customFormat="1" ht="12.75" customHeight="1"/>
    <row r="188" s="31" customFormat="1" ht="12.75" customHeight="1"/>
    <row r="189" s="31" customFormat="1" ht="12.75" customHeight="1"/>
    <row r="190" s="31" customFormat="1" ht="12.75" customHeight="1"/>
    <row r="191" s="31" customFormat="1" ht="12.75" customHeight="1"/>
    <row r="192" s="31" customFormat="1" ht="12.75" customHeight="1"/>
    <row r="193" s="31" customFormat="1" ht="12.75" customHeight="1"/>
    <row r="194" s="31" customFormat="1" ht="12.75" customHeight="1"/>
    <row r="195" s="31" customFormat="1" ht="12.75" customHeight="1"/>
    <row r="196" s="31" customFormat="1" ht="12.75" customHeight="1"/>
    <row r="197" s="31" customFormat="1" ht="12.75" customHeight="1"/>
    <row r="198" s="31" customFormat="1" ht="12.75" customHeight="1"/>
    <row r="199" s="31" customFormat="1" ht="12.75" customHeight="1"/>
    <row r="200" s="31" customFormat="1" ht="12.75" customHeight="1"/>
    <row r="201" s="31" customFormat="1" ht="12.75" customHeight="1"/>
    <row r="202" s="31" customFormat="1" ht="12.75" customHeight="1"/>
    <row r="203" s="31" customFormat="1" ht="12.75" customHeight="1"/>
    <row r="204" s="31" customFormat="1" ht="12.75" customHeight="1"/>
    <row r="205" s="31" customFormat="1" ht="12.75" customHeight="1"/>
    <row r="206" s="31" customFormat="1" ht="12.75" customHeight="1"/>
    <row r="207" s="31" customFormat="1" ht="12.75" customHeight="1"/>
    <row r="208" s="31" customFormat="1" ht="12.75" customHeight="1"/>
    <row r="209" s="31" customFormat="1" ht="12.75" customHeight="1"/>
    <row r="210" s="31" customFormat="1" ht="12.75" customHeight="1"/>
    <row r="211" s="31" customFormat="1" ht="12.75" customHeight="1"/>
    <row r="212" s="31" customFormat="1" ht="12.75" customHeight="1"/>
    <row r="213" s="31" customFormat="1" ht="12.75" customHeight="1"/>
    <row r="214" s="31" customFormat="1" ht="12.75" customHeight="1"/>
    <row r="215" s="31" customFormat="1" ht="12.75" customHeight="1"/>
    <row r="216" s="31" customFormat="1" ht="12.75" customHeight="1"/>
    <row r="217" s="31" customFormat="1" ht="12.75" customHeight="1"/>
    <row r="218" s="31" customFormat="1" ht="12.75" customHeight="1"/>
    <row r="219" s="31" customFormat="1" ht="12.75" customHeight="1"/>
    <row r="220" s="31" customFormat="1" ht="12.75" customHeight="1"/>
    <row r="221" s="31" customFormat="1" ht="12.75" customHeight="1"/>
    <row r="222" s="31" customFormat="1" ht="12.75" customHeight="1"/>
    <row r="223" s="31" customFormat="1" ht="12.75" customHeight="1"/>
    <row r="224" s="31" customFormat="1" ht="12.75" customHeight="1"/>
    <row r="225" s="31" customFormat="1" ht="12.75" customHeight="1"/>
    <row r="226" s="31" customFormat="1" ht="12.75" customHeight="1"/>
    <row r="227" s="31" customFormat="1" ht="12.75" customHeight="1"/>
    <row r="228" s="31" customFormat="1" ht="12.75" customHeight="1"/>
    <row r="229" s="31" customFormat="1" ht="12.75" customHeight="1"/>
    <row r="230" s="31" customFormat="1" ht="12.75" customHeight="1"/>
    <row r="231" s="31" customFormat="1" ht="12.75" customHeight="1"/>
    <row r="232" s="31" customFormat="1" ht="12.75" customHeight="1"/>
    <row r="233" s="31" customFormat="1" ht="12.75" customHeight="1"/>
    <row r="234" s="31" customFormat="1" ht="12.75" customHeight="1"/>
    <row r="235" s="31" customFormat="1" ht="12.75" customHeight="1"/>
    <row r="236" s="31" customFormat="1" ht="12.75" customHeight="1"/>
    <row r="237" s="31" customFormat="1" ht="12.75" customHeight="1"/>
    <row r="238" s="31" customFormat="1" ht="12.75" customHeight="1"/>
    <row r="239" s="31" customFormat="1" ht="12.75" customHeight="1"/>
    <row r="240" s="31" customFormat="1" ht="12.75" customHeight="1"/>
    <row r="241" s="31" customFormat="1" ht="12.75" customHeight="1"/>
    <row r="242" s="31" customFormat="1" ht="12.75" customHeight="1"/>
    <row r="243" s="31" customFormat="1" ht="12.75" customHeight="1"/>
    <row r="244" s="31" customFormat="1" ht="12.75" customHeight="1"/>
    <row r="245" s="31" customFormat="1" ht="12.75" customHeight="1"/>
    <row r="246" s="31" customFormat="1" ht="12.75" customHeight="1"/>
    <row r="247" s="31" customFormat="1" ht="12.75" customHeight="1"/>
    <row r="248" s="31" customFormat="1" ht="12.75" customHeight="1"/>
    <row r="249" s="31" customFormat="1" ht="12.75" customHeight="1"/>
    <row r="250" s="31" customFormat="1" ht="12.75" customHeight="1"/>
    <row r="251" s="31" customFormat="1" ht="12.75" customHeight="1"/>
    <row r="252" s="31" customFormat="1" ht="12.75" customHeight="1"/>
    <row r="253" s="31" customFormat="1" ht="12.75" customHeight="1"/>
    <row r="254" s="31" customFormat="1" ht="12.75" customHeight="1"/>
    <row r="255" s="31" customFormat="1" ht="12.75" customHeight="1"/>
    <row r="256" s="31" customFormat="1" ht="12.75" customHeight="1"/>
    <row r="257" s="31" customFormat="1" ht="12.75" customHeight="1"/>
    <row r="258" s="31" customFormat="1" ht="12.75" customHeight="1"/>
    <row r="259" s="31" customFormat="1" ht="12.75" customHeight="1"/>
    <row r="260" s="31" customFormat="1" ht="12.75" customHeight="1"/>
    <row r="261" s="31" customFormat="1" ht="12.75" customHeight="1"/>
    <row r="262" s="31" customFormat="1" ht="12.75" customHeight="1"/>
    <row r="263" s="31" customFormat="1" ht="12.75" customHeight="1"/>
    <row r="264" s="31" customFormat="1" ht="12.75" customHeight="1"/>
    <row r="265" s="31" customFormat="1" ht="12.75" customHeight="1"/>
    <row r="266" s="31" customFormat="1" ht="12.75" customHeight="1"/>
    <row r="267" s="31" customFormat="1" ht="12.75" customHeight="1"/>
    <row r="268" s="31" customFormat="1" ht="12.75" customHeight="1"/>
    <row r="269" s="31" customFormat="1" ht="12.75" customHeight="1"/>
    <row r="270" s="31" customFormat="1" ht="12.75" customHeight="1"/>
    <row r="271" s="31" customFormat="1" ht="12.75" customHeight="1"/>
    <row r="272" s="31" customFormat="1" ht="12.75" customHeight="1"/>
    <row r="273" s="31" customFormat="1" ht="12.75" customHeight="1"/>
    <row r="274" s="31" customFormat="1" ht="12.75" customHeight="1"/>
    <row r="275" s="31" customFormat="1" ht="12.75" customHeight="1"/>
    <row r="276" s="31" customFormat="1" ht="12.75" customHeight="1"/>
    <row r="277" s="31" customFormat="1" ht="12.75" customHeight="1"/>
    <row r="278" s="31" customFormat="1" ht="12.75" customHeight="1"/>
    <row r="279" s="31" customFormat="1" ht="12.75" customHeight="1"/>
    <row r="280" s="31" customFormat="1" ht="12.75" customHeight="1"/>
    <row r="281" s="31" customFormat="1" ht="12.75" customHeight="1"/>
    <row r="282" s="31" customFormat="1" ht="12.75" customHeight="1"/>
    <row r="283" s="31" customFormat="1" ht="12.75" customHeight="1"/>
    <row r="284" s="31" customFormat="1" ht="12.75" customHeight="1"/>
    <row r="285" s="31" customFormat="1" ht="12.75" customHeight="1"/>
    <row r="286" s="31" customFormat="1" ht="12.75" customHeight="1"/>
    <row r="287" s="31" customFormat="1" ht="12.75" customHeight="1"/>
    <row r="288" s="31" customFormat="1" ht="12.75" customHeight="1"/>
    <row r="289" s="31" customFormat="1" ht="12.75" customHeight="1"/>
    <row r="290" s="31" customFormat="1" ht="12.75" customHeight="1"/>
    <row r="291" s="31" customFormat="1" ht="12.75" customHeight="1"/>
    <row r="292" s="31" customFormat="1" ht="12.75" customHeight="1"/>
    <row r="293" s="31" customFormat="1" ht="12.75" customHeight="1"/>
    <row r="294" s="31" customFormat="1" ht="12.75" customHeight="1"/>
    <row r="295" s="31" customFormat="1" ht="12.75" customHeight="1"/>
    <row r="296" s="31" customFormat="1" ht="12.75" customHeight="1"/>
    <row r="297" s="31" customFormat="1" ht="12.75" customHeight="1"/>
    <row r="298" s="31" customFormat="1" ht="12.75" customHeight="1"/>
    <row r="299" s="31" customFormat="1" ht="12.75" customHeight="1"/>
    <row r="300" s="31" customFormat="1" ht="12.75" customHeight="1"/>
    <row r="301" s="31" customFormat="1" ht="12.75" customHeight="1"/>
    <row r="302" s="31" customFormat="1" ht="12.75" customHeight="1"/>
    <row r="303" s="31" customFormat="1" ht="12.75" customHeight="1"/>
    <row r="304" s="31" customFormat="1" ht="12.75" customHeight="1"/>
    <row r="305" s="31" customFormat="1" ht="12.75" customHeight="1"/>
    <row r="306" s="31" customFormat="1" ht="12.75" customHeight="1"/>
    <row r="307" s="31" customFormat="1" ht="12.75" customHeight="1"/>
    <row r="308" s="31" customFormat="1" ht="12.75" customHeight="1"/>
    <row r="309" s="31" customFormat="1" ht="12.75" customHeight="1"/>
    <row r="310" s="31" customFormat="1" ht="12.75" customHeight="1"/>
    <row r="311" s="31" customFormat="1" ht="12.75" customHeight="1"/>
    <row r="312" s="31" customFormat="1" ht="12.75" customHeight="1"/>
    <row r="313" s="31" customFormat="1" ht="12.75" customHeight="1"/>
    <row r="314" s="31" customFormat="1" ht="12.75" customHeight="1"/>
    <row r="315" s="31" customFormat="1" ht="12.75" customHeight="1"/>
    <row r="316" s="31" customFormat="1" ht="12.75" customHeight="1"/>
    <row r="317" s="31" customFormat="1" ht="12.75" customHeight="1"/>
    <row r="318" s="31" customFormat="1" ht="12.75" customHeight="1"/>
    <row r="319" s="31" customFormat="1" ht="12.75" customHeight="1"/>
    <row r="320" s="31" customFormat="1" ht="12.75" customHeight="1"/>
    <row r="321" s="31" customFormat="1" ht="12.75" customHeight="1"/>
    <row r="322" s="31" customFormat="1" ht="12.75" customHeight="1"/>
    <row r="323" s="31" customFormat="1" ht="12.75" customHeight="1"/>
    <row r="324" s="31" customFormat="1" ht="12.75" customHeight="1"/>
    <row r="325" s="31" customFormat="1" ht="12.75" customHeight="1"/>
    <row r="326" s="31" customFormat="1" ht="12.75" customHeight="1"/>
    <row r="327" s="31" customFormat="1" ht="12.75" customHeight="1"/>
  </sheetData>
  <printOptions horizontalCentered="1" verticalCentered="1"/>
  <pageMargins left="0.48" right="0.4" top="1" bottom="0.35433070866141736" header="0" footer="0"/>
  <pageSetup fitToHeight="1" fitToWidth="1" horizontalDpi="600" verticalDpi="600" orientation="landscape" scale="85" r:id="rId2"/>
  <headerFooter alignWithMargins="0">
    <oddFooter>&amp;L&amp;8&amp;F-(&amp;A)-IPVA-990126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workbookViewId="0" topLeftCell="A1">
      <selection activeCell="S27" sqref="S27"/>
    </sheetView>
  </sheetViews>
  <sheetFormatPr defaultColWidth="11.421875" defaultRowHeight="12.75" customHeight="1"/>
  <cols>
    <col min="1" max="1" width="5.00390625" style="9" customWidth="1"/>
    <col min="2" max="5" width="7.7109375" style="9" customWidth="1"/>
    <col min="6" max="6" width="8.57421875" style="9" customWidth="1"/>
    <col min="7" max="16" width="7.7109375" style="9" customWidth="1"/>
    <col min="17" max="18" width="13.28125" style="9" customWidth="1"/>
    <col min="19" max="19" width="10.57421875" style="9" customWidth="1"/>
    <col min="20" max="20" width="13.421875" style="9" customWidth="1"/>
    <col min="21" max="16384" width="7.7109375" style="9" customWidth="1"/>
  </cols>
  <sheetData>
    <row r="1" spans="2:22" ht="12.75" customHeight="1">
      <c r="B1" s="18"/>
      <c r="C1" s="11"/>
      <c r="D1" s="18"/>
      <c r="E1" s="18"/>
      <c r="F1" s="18"/>
      <c r="G1" s="18"/>
      <c r="H1" s="168"/>
      <c r="I1" s="170"/>
      <c r="J1" s="170"/>
      <c r="K1" s="171"/>
      <c r="L1" s="172"/>
      <c r="M1" s="169"/>
      <c r="N1" s="169"/>
      <c r="O1" s="17"/>
      <c r="P1" s="15"/>
      <c r="Q1" s="11"/>
      <c r="R1" s="11"/>
      <c r="S1" s="11"/>
      <c r="T1" s="11"/>
      <c r="U1" s="11"/>
      <c r="V1" s="11"/>
    </row>
    <row r="2" spans="2:22" ht="12.75" customHeight="1">
      <c r="B2" s="11"/>
      <c r="C2" s="121" t="s">
        <v>77</v>
      </c>
      <c r="D2" s="122" t="s">
        <v>76</v>
      </c>
      <c r="E2" s="123" t="s">
        <v>12</v>
      </c>
      <c r="F2" s="124" t="s">
        <v>75</v>
      </c>
      <c r="G2" s="11"/>
      <c r="H2" s="11"/>
      <c r="I2" s="11"/>
      <c r="J2" s="11"/>
      <c r="K2" s="11"/>
      <c r="L2" s="15"/>
      <c r="M2" s="16"/>
      <c r="N2" s="15"/>
      <c r="O2" s="17"/>
      <c r="P2" s="15"/>
      <c r="Q2" s="11"/>
      <c r="R2" s="11"/>
      <c r="S2" s="11"/>
      <c r="T2" s="11"/>
      <c r="U2" s="11"/>
      <c r="V2" s="11"/>
    </row>
    <row r="3" spans="2:22" ht="12.75" customHeight="1">
      <c r="B3" s="11"/>
      <c r="C3" s="19" t="s">
        <v>77</v>
      </c>
      <c r="D3" s="239"/>
      <c r="E3" s="20" t="s">
        <v>12</v>
      </c>
      <c r="F3" s="239"/>
      <c r="G3" s="21" t="s">
        <v>13</v>
      </c>
      <c r="H3" s="22">
        <f>D3-F3</f>
        <v>0</v>
      </c>
      <c r="I3" s="11"/>
      <c r="J3" s="11"/>
      <c r="K3" s="11"/>
      <c r="L3" s="15"/>
      <c r="M3" s="16"/>
      <c r="N3" s="15"/>
      <c r="O3" s="17"/>
      <c r="P3" s="15"/>
      <c r="Q3" s="11"/>
      <c r="R3" s="11"/>
      <c r="S3" s="11"/>
      <c r="T3" s="11"/>
      <c r="U3" s="11"/>
      <c r="V3" s="11"/>
    </row>
    <row r="4" spans="1:22" ht="12.75" customHeight="1" thickBot="1">
      <c r="A4" s="14"/>
      <c r="B4" s="11"/>
      <c r="C4" s="11"/>
      <c r="D4" s="11"/>
      <c r="E4" s="11"/>
      <c r="F4" s="11"/>
      <c r="G4" s="11"/>
      <c r="H4" s="11"/>
      <c r="I4" s="11"/>
      <c r="J4" s="11"/>
      <c r="K4" s="11"/>
      <c r="L4" s="15"/>
      <c r="M4" s="16"/>
      <c r="N4" s="15"/>
      <c r="O4" s="17"/>
      <c r="P4" s="15"/>
      <c r="Q4" s="11"/>
      <c r="R4" s="11"/>
      <c r="S4" s="11"/>
      <c r="T4" s="11"/>
      <c r="U4" s="11"/>
      <c r="V4" s="11"/>
    </row>
    <row r="5" spans="1:22" ht="12.75" customHeight="1">
      <c r="A5" s="14"/>
      <c r="B5" s="210"/>
      <c r="C5" s="211"/>
      <c r="D5" s="211"/>
      <c r="E5" s="211"/>
      <c r="F5" s="211"/>
      <c r="G5" s="211"/>
      <c r="H5" s="211"/>
      <c r="I5" s="211"/>
      <c r="J5" s="211"/>
      <c r="K5" s="211"/>
      <c r="L5" s="212"/>
      <c r="M5" s="213"/>
      <c r="N5" s="15"/>
      <c r="O5" s="17"/>
      <c r="P5" s="15"/>
      <c r="Q5" s="11"/>
      <c r="R5" s="11"/>
      <c r="S5" s="11"/>
      <c r="T5" s="11"/>
      <c r="U5" s="11"/>
      <c r="V5" s="11"/>
    </row>
    <row r="6" spans="2:22" ht="12.75" customHeight="1">
      <c r="B6" s="214"/>
      <c r="C6" s="215" t="s">
        <v>14</v>
      </c>
      <c r="D6" s="216"/>
      <c r="E6" s="216"/>
      <c r="F6" s="216"/>
      <c r="G6" s="125">
        <v>6</v>
      </c>
      <c r="H6" s="217" t="s">
        <v>15</v>
      </c>
      <c r="I6" s="217"/>
      <c r="J6" s="217"/>
      <c r="K6" s="217"/>
      <c r="L6" s="218" t="s">
        <v>17</v>
      </c>
      <c r="M6" s="219">
        <v>0</v>
      </c>
      <c r="N6" s="15"/>
      <c r="O6" s="17"/>
      <c r="P6" s="15"/>
      <c r="Q6" s="11"/>
      <c r="R6" s="11"/>
      <c r="S6" s="11"/>
      <c r="T6" s="11"/>
      <c r="U6" s="11"/>
      <c r="V6" s="11"/>
    </row>
    <row r="7" spans="2:22" ht="12.75" customHeight="1">
      <c r="B7" s="214"/>
      <c r="C7" s="220" t="s">
        <v>78</v>
      </c>
      <c r="D7" s="216"/>
      <c r="E7" s="216"/>
      <c r="F7" s="216"/>
      <c r="G7" s="216"/>
      <c r="H7" s="217"/>
      <c r="I7" s="217"/>
      <c r="J7" s="217"/>
      <c r="K7" s="217"/>
      <c r="L7" s="221"/>
      <c r="M7" s="222"/>
      <c r="N7" s="15"/>
      <c r="O7" s="17"/>
      <c r="P7" s="15"/>
      <c r="Q7" s="11"/>
      <c r="R7" s="11"/>
      <c r="S7" s="11"/>
      <c r="T7" s="11"/>
      <c r="U7" s="11"/>
      <c r="V7" s="11"/>
    </row>
    <row r="8" spans="2:22" ht="12.75" customHeight="1">
      <c r="B8" s="214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23"/>
      <c r="Q8" s="11"/>
      <c r="S8" s="11"/>
      <c r="T8" s="11"/>
      <c r="U8" s="11"/>
      <c r="V8" s="11"/>
    </row>
    <row r="9" spans="1:22" ht="12.75" customHeight="1">
      <c r="A9" s="13"/>
      <c r="B9" s="214"/>
      <c r="C9" s="216"/>
      <c r="D9" s="216"/>
      <c r="E9" s="216"/>
      <c r="F9" s="216"/>
      <c r="G9" s="216"/>
      <c r="H9" s="216"/>
      <c r="I9" s="217"/>
      <c r="J9" s="217"/>
      <c r="K9" s="217"/>
      <c r="L9" s="216"/>
      <c r="M9" s="223"/>
      <c r="N9" s="23"/>
      <c r="Q9" s="11"/>
      <c r="S9" s="11"/>
      <c r="T9" s="11"/>
      <c r="U9" s="11"/>
      <c r="V9" s="11"/>
    </row>
    <row r="10" spans="2:14" ht="18">
      <c r="B10" s="214"/>
      <c r="C10" s="216" t="s">
        <v>5</v>
      </c>
      <c r="D10" s="224"/>
      <c r="E10" s="218" t="s">
        <v>13</v>
      </c>
      <c r="F10" s="225">
        <f>H3/G6</f>
        <v>0</v>
      </c>
      <c r="G10" s="226" t="s">
        <v>16</v>
      </c>
      <c r="H10" s="227">
        <f>ROUNDUP(F10,M6)</f>
        <v>0</v>
      </c>
      <c r="I10" s="217"/>
      <c r="J10" s="217"/>
      <c r="K10" s="217"/>
      <c r="L10" s="216"/>
      <c r="M10" s="223"/>
      <c r="N10" s="23"/>
    </row>
    <row r="11" spans="2:16" ht="12.75" customHeight="1">
      <c r="B11" s="214"/>
      <c r="C11" s="216"/>
      <c r="D11" s="224"/>
      <c r="E11" s="224"/>
      <c r="F11" s="216"/>
      <c r="G11" s="216"/>
      <c r="H11" s="216"/>
      <c r="I11" s="216"/>
      <c r="J11" s="216"/>
      <c r="K11" s="228"/>
      <c r="L11" s="216"/>
      <c r="M11" s="229"/>
      <c r="N11" s="18"/>
      <c r="O11" s="18"/>
      <c r="P11" s="18"/>
    </row>
    <row r="12" spans="2:16" ht="12.75" customHeight="1">
      <c r="B12" s="214"/>
      <c r="C12" s="217"/>
      <c r="D12" s="217"/>
      <c r="E12" s="217"/>
      <c r="F12" s="217"/>
      <c r="G12" s="217"/>
      <c r="H12" s="217"/>
      <c r="I12" s="216"/>
      <c r="J12" s="216"/>
      <c r="K12" s="216"/>
      <c r="L12" s="216"/>
      <c r="M12" s="229"/>
      <c r="N12" s="11"/>
      <c r="O12" s="11"/>
      <c r="P12" s="11"/>
    </row>
    <row r="13" spans="2:16" ht="12.75" customHeight="1">
      <c r="B13" s="214"/>
      <c r="C13" s="220" t="s">
        <v>18</v>
      </c>
      <c r="D13" s="216"/>
      <c r="E13" s="216"/>
      <c r="F13" s="230">
        <f>H10*G6</f>
        <v>0</v>
      </c>
      <c r="G13" s="217"/>
      <c r="H13" s="217"/>
      <c r="I13" s="216"/>
      <c r="J13" s="216"/>
      <c r="K13" s="216"/>
      <c r="L13" s="216"/>
      <c r="M13" s="229"/>
      <c r="N13" s="11"/>
      <c r="O13" s="11"/>
      <c r="P13" s="11"/>
    </row>
    <row r="14" spans="2:16" ht="12.75" customHeight="1">
      <c r="B14" s="214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23"/>
      <c r="N14" s="11"/>
      <c r="O14" s="11"/>
      <c r="P14" s="11"/>
    </row>
    <row r="15" spans="2:16" ht="12.75" customHeight="1">
      <c r="B15" s="214"/>
      <c r="C15" s="217"/>
      <c r="D15" s="217"/>
      <c r="E15" s="217"/>
      <c r="F15" s="217"/>
      <c r="G15" s="217"/>
      <c r="H15" s="217"/>
      <c r="I15" s="216"/>
      <c r="J15" s="216"/>
      <c r="K15" s="216"/>
      <c r="L15" s="217"/>
      <c r="M15" s="223"/>
      <c r="N15" s="11"/>
      <c r="O15" s="11"/>
      <c r="P15" s="11"/>
    </row>
    <row r="16" spans="2:16" ht="12.75" customHeight="1">
      <c r="B16" s="214"/>
      <c r="C16" s="220" t="s">
        <v>79</v>
      </c>
      <c r="D16" s="216"/>
      <c r="E16" s="216"/>
      <c r="F16" s="231">
        <f>F3</f>
        <v>0</v>
      </c>
      <c r="G16" s="232" t="s">
        <v>12</v>
      </c>
      <c r="H16" s="233">
        <f>(F13-H3)/2</f>
        <v>0</v>
      </c>
      <c r="I16" s="217" t="s">
        <v>13</v>
      </c>
      <c r="J16" s="234">
        <f>F16-H16</f>
        <v>0</v>
      </c>
      <c r="K16" s="216"/>
      <c r="L16" s="217"/>
      <c r="M16" s="223"/>
      <c r="N16" s="11"/>
      <c r="O16" s="11"/>
      <c r="P16" s="11"/>
    </row>
    <row r="17" spans="2:16" ht="12.75" customHeight="1">
      <c r="B17" s="214"/>
      <c r="C17" s="217"/>
      <c r="D17" s="217"/>
      <c r="E17" s="217"/>
      <c r="F17" s="217"/>
      <c r="G17" s="216"/>
      <c r="H17" s="216"/>
      <c r="I17" s="216"/>
      <c r="J17" s="216"/>
      <c r="K17" s="216"/>
      <c r="L17" s="217"/>
      <c r="M17" s="223"/>
      <c r="N17" s="11"/>
      <c r="O17" s="11"/>
      <c r="P17" s="11"/>
    </row>
    <row r="18" spans="2:16" ht="12.75" customHeight="1">
      <c r="B18" s="214"/>
      <c r="C18" s="217" t="s">
        <v>80</v>
      </c>
      <c r="D18" s="216"/>
      <c r="E18" s="216"/>
      <c r="F18" s="235">
        <f>J16+F13</f>
        <v>0</v>
      </c>
      <c r="G18" s="216"/>
      <c r="H18" s="216"/>
      <c r="I18" s="216"/>
      <c r="J18" s="216"/>
      <c r="K18" s="216"/>
      <c r="L18" s="217"/>
      <c r="M18" s="223"/>
      <c r="N18" s="11"/>
      <c r="O18" s="11"/>
      <c r="P18" s="11"/>
    </row>
    <row r="19" spans="2:16" ht="12.75" customHeight="1">
      <c r="B19" s="214"/>
      <c r="C19" s="216"/>
      <c r="D19" s="216"/>
      <c r="E19" s="216"/>
      <c r="F19" s="216"/>
      <c r="G19" s="216"/>
      <c r="H19" s="216"/>
      <c r="I19" s="216"/>
      <c r="J19" s="216"/>
      <c r="K19" s="216"/>
      <c r="L19" s="217"/>
      <c r="M19" s="223"/>
      <c r="N19" s="11"/>
      <c r="O19" s="11"/>
      <c r="P19" s="11"/>
    </row>
    <row r="20" spans="2:16" ht="12.75" customHeight="1" thickBot="1">
      <c r="B20" s="236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8"/>
      <c r="N20" s="11"/>
      <c r="O20" s="11"/>
      <c r="P20" s="11"/>
    </row>
    <row r="21" spans="2:15" ht="12.75" customHeight="1" thickBot="1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2:15" ht="12.75" customHeight="1">
      <c r="B22" s="127"/>
      <c r="C22" s="128"/>
      <c r="D22" s="128"/>
      <c r="E22" s="128"/>
      <c r="F22" s="128"/>
      <c r="G22" s="128"/>
      <c r="H22" s="128"/>
      <c r="I22" s="128"/>
      <c r="J22" s="128"/>
      <c r="K22" s="128"/>
      <c r="L22" s="129"/>
      <c r="M22" s="130"/>
      <c r="N22" s="11"/>
      <c r="O22" s="11"/>
    </row>
    <row r="23" spans="2:15" ht="12.75" customHeight="1">
      <c r="B23" s="131"/>
      <c r="C23" s="132" t="s">
        <v>83</v>
      </c>
      <c r="D23" s="133"/>
      <c r="E23" s="133"/>
      <c r="F23" s="133"/>
      <c r="G23" s="134"/>
      <c r="H23" s="134"/>
      <c r="I23" s="139">
        <v>9</v>
      </c>
      <c r="J23" s="135"/>
      <c r="K23" s="135"/>
      <c r="L23" s="136"/>
      <c r="M23" s="137"/>
      <c r="N23" s="11"/>
      <c r="O23" s="11"/>
    </row>
    <row r="24" spans="2:15" ht="12.75" customHeight="1">
      <c r="B24" s="131"/>
      <c r="C24" s="132" t="s">
        <v>84</v>
      </c>
      <c r="D24" s="133"/>
      <c r="E24" s="133"/>
      <c r="F24" s="133"/>
      <c r="G24" s="134"/>
      <c r="H24" s="134"/>
      <c r="I24" s="135"/>
      <c r="J24" s="135"/>
      <c r="K24" s="135"/>
      <c r="L24" s="136"/>
      <c r="M24" s="137"/>
      <c r="N24" s="11"/>
      <c r="O24" s="11"/>
    </row>
    <row r="25" spans="2:15" ht="12.75" customHeight="1">
      <c r="B25" s="131"/>
      <c r="C25" s="138"/>
      <c r="D25" s="133"/>
      <c r="E25" s="133"/>
      <c r="F25" s="133"/>
      <c r="G25" s="133"/>
      <c r="H25" s="134"/>
      <c r="I25" s="135"/>
      <c r="J25" s="135"/>
      <c r="K25" s="135"/>
      <c r="L25" s="140"/>
      <c r="M25" s="141"/>
      <c r="N25" s="11"/>
      <c r="O25" s="11"/>
    </row>
    <row r="26" spans="2:15" ht="12.75">
      <c r="B26" s="131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42"/>
      <c r="N26" s="11"/>
      <c r="O26" s="11"/>
    </row>
    <row r="27" spans="2:15" ht="12.75" customHeight="1">
      <c r="B27" s="131"/>
      <c r="C27" s="133"/>
      <c r="D27" s="133"/>
      <c r="E27" s="133"/>
      <c r="F27" s="133"/>
      <c r="G27" s="133"/>
      <c r="H27" s="158" t="s">
        <v>81</v>
      </c>
      <c r="I27" s="135"/>
      <c r="J27" s="135"/>
      <c r="K27" s="135"/>
      <c r="L27" s="133"/>
      <c r="M27" s="142"/>
      <c r="N27" s="11"/>
      <c r="O27" s="11"/>
    </row>
    <row r="28" spans="2:15" ht="12.75" customHeight="1">
      <c r="B28" s="131"/>
      <c r="C28" s="132" t="s">
        <v>82</v>
      </c>
      <c r="D28" s="143"/>
      <c r="E28" s="136" t="s">
        <v>13</v>
      </c>
      <c r="F28" s="144">
        <f>H3/I23</f>
        <v>0</v>
      </c>
      <c r="G28" s="145" t="s">
        <v>16</v>
      </c>
      <c r="H28" s="146">
        <f>ROUNDUP(F28,0)</f>
        <v>0</v>
      </c>
      <c r="I28" s="135"/>
      <c r="J28" s="135"/>
      <c r="K28" s="135"/>
      <c r="L28" s="133"/>
      <c r="M28" s="142"/>
      <c r="N28" s="11"/>
      <c r="O28" s="11"/>
    </row>
    <row r="29" spans="2:15" ht="12.75" customHeight="1">
      <c r="B29" s="131"/>
      <c r="C29" s="133"/>
      <c r="D29" s="143"/>
      <c r="E29" s="143"/>
      <c r="F29" s="133"/>
      <c r="G29" s="133"/>
      <c r="H29" s="133"/>
      <c r="I29" s="133"/>
      <c r="J29" s="133"/>
      <c r="K29" s="147"/>
      <c r="L29" s="133"/>
      <c r="M29" s="148"/>
      <c r="N29" s="11"/>
      <c r="O29" s="11"/>
    </row>
    <row r="30" spans="2:15" ht="12.75" customHeight="1">
      <c r="B30" s="131"/>
      <c r="C30" s="135"/>
      <c r="D30" s="135"/>
      <c r="E30" s="135"/>
      <c r="F30" s="135"/>
      <c r="G30" s="135"/>
      <c r="H30" s="135"/>
      <c r="I30" s="133"/>
      <c r="J30" s="133"/>
      <c r="K30" s="133"/>
      <c r="L30" s="133"/>
      <c r="M30" s="148"/>
      <c r="N30" s="11"/>
      <c r="O30" s="11"/>
    </row>
    <row r="31" spans="2:15" ht="12.75" customHeight="1">
      <c r="B31" s="131"/>
      <c r="C31" s="132" t="s">
        <v>18</v>
      </c>
      <c r="D31" s="133"/>
      <c r="E31" s="133"/>
      <c r="F31" s="149">
        <f>H28*I23</f>
        <v>0</v>
      </c>
      <c r="G31" s="135"/>
      <c r="H31" s="135"/>
      <c r="I31" s="133"/>
      <c r="J31" s="133"/>
      <c r="K31" s="133"/>
      <c r="L31" s="133"/>
      <c r="M31" s="148"/>
      <c r="N31" s="11"/>
      <c r="O31" s="11"/>
    </row>
    <row r="32" spans="2:15" ht="12.75" customHeight="1">
      <c r="B32" s="131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42"/>
      <c r="N32" s="11"/>
      <c r="O32" s="11"/>
    </row>
    <row r="33" spans="2:15" ht="12.75" customHeight="1">
      <c r="B33" s="131"/>
      <c r="C33" s="135"/>
      <c r="D33" s="135"/>
      <c r="E33" s="135"/>
      <c r="F33" s="135"/>
      <c r="G33" s="135"/>
      <c r="H33" s="135"/>
      <c r="I33" s="133"/>
      <c r="J33" s="133"/>
      <c r="K33" s="133"/>
      <c r="L33" s="135"/>
      <c r="M33" s="142"/>
      <c r="N33" s="11"/>
      <c r="O33" s="11"/>
    </row>
    <row r="34" spans="2:15" ht="12.75" customHeight="1">
      <c r="B34" s="131"/>
      <c r="C34" s="132" t="s">
        <v>79</v>
      </c>
      <c r="D34" s="133"/>
      <c r="E34" s="133"/>
      <c r="F34" s="150">
        <f>F3</f>
        <v>0</v>
      </c>
      <c r="G34" s="151" t="s">
        <v>12</v>
      </c>
      <c r="H34" s="152">
        <f>(F31-H3)/2</f>
        <v>0</v>
      </c>
      <c r="I34" s="135" t="s">
        <v>13</v>
      </c>
      <c r="J34" s="153">
        <f>F34-H34</f>
        <v>0</v>
      </c>
      <c r="K34" s="133"/>
      <c r="L34" s="135"/>
      <c r="M34" s="142"/>
      <c r="N34" s="11"/>
      <c r="O34" s="11"/>
    </row>
    <row r="35" spans="2:15" ht="12.75" customHeight="1">
      <c r="B35" s="131"/>
      <c r="C35" s="135"/>
      <c r="D35" s="135"/>
      <c r="E35" s="135"/>
      <c r="F35" s="135"/>
      <c r="G35" s="133"/>
      <c r="H35" s="133"/>
      <c r="I35" s="133"/>
      <c r="J35" s="133"/>
      <c r="K35" s="133"/>
      <c r="L35" s="135"/>
      <c r="M35" s="142"/>
      <c r="N35" s="11"/>
      <c r="O35" s="11"/>
    </row>
    <row r="36" spans="2:15" ht="12.75" customHeight="1">
      <c r="B36" s="131"/>
      <c r="C36" s="135" t="s">
        <v>80</v>
      </c>
      <c r="D36" s="133"/>
      <c r="E36" s="133"/>
      <c r="F36" s="154">
        <f>J34+F31</f>
        <v>0</v>
      </c>
      <c r="G36" s="133"/>
      <c r="H36" s="133"/>
      <c r="I36" s="133"/>
      <c r="J36" s="133"/>
      <c r="K36" s="133"/>
      <c r="L36" s="135"/>
      <c r="M36" s="142"/>
      <c r="N36" s="11"/>
      <c r="O36" s="11"/>
    </row>
    <row r="37" spans="2:15" ht="12.75" customHeight="1">
      <c r="B37" s="131"/>
      <c r="C37" s="133"/>
      <c r="D37" s="133"/>
      <c r="E37" s="133"/>
      <c r="F37" s="133"/>
      <c r="G37" s="133"/>
      <c r="H37" s="133"/>
      <c r="I37" s="133"/>
      <c r="J37" s="133"/>
      <c r="K37" s="133"/>
      <c r="L37" s="135"/>
      <c r="M37" s="142"/>
      <c r="N37" s="11"/>
      <c r="O37" s="11"/>
    </row>
    <row r="38" spans="2:15" ht="12.75" customHeight="1" thickBot="1">
      <c r="B38" s="155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7"/>
      <c r="N38" s="11"/>
      <c r="O38" s="11"/>
    </row>
    <row r="39" spans="2:15" ht="12.75" customHeight="1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2:15" ht="12.75" customHeight="1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2:15" ht="12.75" customHeight="1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2:15" ht="12.75" customHeight="1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2:15" ht="12.75" customHeight="1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2:15" ht="12.7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2:15" ht="12.7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2:15" ht="12.7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2:15" ht="12.7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2:15" ht="12.7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2:15" ht="12.7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2:15" ht="12.7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2:15" ht="12.7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12.75" customHeight="1">
      <c r="C52" s="11"/>
      <c r="D52" s="11"/>
      <c r="E52" s="11"/>
      <c r="F52" s="11"/>
      <c r="L52" s="11"/>
      <c r="M52" s="11"/>
      <c r="N52" s="11"/>
      <c r="O52" s="11"/>
    </row>
    <row r="53" spans="3:15" ht="12.75" customHeight="1">
      <c r="C53" s="11"/>
      <c r="D53" s="11"/>
      <c r="E53" s="11"/>
      <c r="F53" s="11"/>
      <c r="L53" s="11"/>
      <c r="M53" s="11"/>
      <c r="N53" s="11"/>
      <c r="O53" s="11"/>
    </row>
    <row r="54" spans="3:15" ht="12.75" customHeight="1">
      <c r="C54" s="11"/>
      <c r="D54" s="11"/>
      <c r="E54" s="11"/>
      <c r="F54" s="11"/>
      <c r="L54" s="11"/>
      <c r="M54" s="11"/>
      <c r="N54" s="11"/>
      <c r="O54" s="11"/>
    </row>
    <row r="55" spans="3:15" ht="12.75" customHeight="1">
      <c r="C55" s="11"/>
      <c r="D55" s="11"/>
      <c r="E55" s="11"/>
      <c r="F55" s="11"/>
      <c r="L55" s="11"/>
      <c r="M55" s="11"/>
      <c r="N55" s="11"/>
      <c r="O55" s="11"/>
    </row>
    <row r="56" spans="3:15" ht="12.75" customHeight="1">
      <c r="C56" s="11"/>
      <c r="D56" s="11"/>
      <c r="E56" s="11"/>
      <c r="F56" s="11"/>
      <c r="L56" s="11"/>
      <c r="M56" s="11"/>
      <c r="N56" s="11"/>
      <c r="O56" s="11"/>
    </row>
    <row r="57" spans="3:15" ht="12.75" customHeight="1">
      <c r="C57" s="11"/>
      <c r="D57" s="11"/>
      <c r="E57" s="11"/>
      <c r="F57" s="11"/>
      <c r="L57" s="11"/>
      <c r="M57" s="11"/>
      <c r="N57" s="11"/>
      <c r="O57" s="11"/>
    </row>
    <row r="58" spans="3:15" ht="12.75" customHeight="1">
      <c r="C58" s="11"/>
      <c r="D58" s="11"/>
      <c r="E58" s="11"/>
      <c r="F58" s="11"/>
      <c r="L58" s="11"/>
      <c r="M58" s="11"/>
      <c r="N58" s="11"/>
      <c r="O58" s="11"/>
    </row>
    <row r="59" spans="3:15" ht="12.75" customHeight="1">
      <c r="C59" s="11"/>
      <c r="D59" s="11"/>
      <c r="E59" s="11"/>
      <c r="F59" s="11"/>
      <c r="L59" s="11"/>
      <c r="M59" s="11"/>
      <c r="N59" s="11"/>
      <c r="O59" s="11"/>
    </row>
    <row r="60" spans="3:15" ht="12.75" customHeight="1">
      <c r="C60" s="11"/>
      <c r="D60" s="11"/>
      <c r="E60" s="11"/>
      <c r="F60" s="11"/>
      <c r="L60" s="11"/>
      <c r="M60" s="11"/>
      <c r="N60" s="11"/>
      <c r="O60" s="11"/>
    </row>
    <row r="61" spans="3:6" ht="12.75" customHeight="1">
      <c r="C61" s="11"/>
      <c r="D61" s="11"/>
      <c r="E61" s="11"/>
      <c r="F61" s="11"/>
    </row>
    <row r="62" spans="3:6" ht="12.75" customHeight="1">
      <c r="C62" s="11"/>
      <c r="D62" s="11"/>
      <c r="E62" s="11"/>
      <c r="F62" s="11"/>
    </row>
    <row r="63" spans="3:6" ht="12.75" customHeight="1">
      <c r="C63" s="11"/>
      <c r="D63" s="11"/>
      <c r="E63" s="11"/>
      <c r="F63" s="11"/>
    </row>
    <row r="64" spans="3:6" ht="12.75" customHeight="1">
      <c r="C64" s="11"/>
      <c r="D64" s="11"/>
      <c r="E64" s="11"/>
      <c r="F64" s="11"/>
    </row>
    <row r="65" spans="3:6" ht="12.75" customHeight="1">
      <c r="C65" s="11"/>
      <c r="D65" s="11"/>
      <c r="E65" s="11"/>
      <c r="F65" s="11"/>
    </row>
    <row r="66" spans="3:6" ht="12.75" customHeight="1">
      <c r="C66" s="11"/>
      <c r="D66" s="11"/>
      <c r="E66" s="11"/>
      <c r="F66" s="11"/>
    </row>
    <row r="67" spans="3:6" ht="12.75" customHeight="1">
      <c r="C67" s="11"/>
      <c r="D67" s="11"/>
      <c r="E67" s="11"/>
      <c r="F67" s="11"/>
    </row>
    <row r="68" spans="3:6" ht="12.75" customHeight="1">
      <c r="C68" s="11"/>
      <c r="D68" s="11"/>
      <c r="E68" s="11"/>
      <c r="F68" s="11"/>
    </row>
    <row r="69" spans="3:6" ht="12.75" customHeight="1">
      <c r="C69" s="11"/>
      <c r="D69" s="11"/>
      <c r="E69" s="11"/>
      <c r="F69" s="11"/>
    </row>
    <row r="70" spans="3:6" ht="12.75" customHeight="1">
      <c r="C70" s="11"/>
      <c r="D70" s="11"/>
      <c r="E70" s="11"/>
      <c r="F70" s="11"/>
    </row>
    <row r="71" spans="3:6" ht="12.75" customHeight="1">
      <c r="C71" s="11"/>
      <c r="D71" s="11"/>
      <c r="E71" s="11"/>
      <c r="F71" s="11"/>
    </row>
    <row r="72" spans="3:6" ht="12.75" customHeight="1">
      <c r="C72" s="11"/>
      <c r="D72" s="11"/>
      <c r="E72" s="11"/>
      <c r="F72" s="11"/>
    </row>
    <row r="73" spans="3:6" ht="12.75" customHeight="1">
      <c r="C73" s="11"/>
      <c r="D73" s="11"/>
      <c r="E73" s="11"/>
      <c r="F73" s="11"/>
    </row>
    <row r="74" spans="3:6" ht="12.75" customHeight="1">
      <c r="C74" s="11"/>
      <c r="D74" s="11"/>
      <c r="E74" s="11"/>
      <c r="F74" s="11"/>
    </row>
    <row r="75" spans="3:6" ht="12.75" customHeight="1">
      <c r="C75" s="11"/>
      <c r="D75" s="11"/>
      <c r="E75" s="11"/>
      <c r="F75" s="11"/>
    </row>
    <row r="76" spans="3:6" ht="12.75" customHeight="1">
      <c r="C76" s="11"/>
      <c r="D76" s="11"/>
      <c r="E76" s="11"/>
      <c r="F76" s="11"/>
    </row>
    <row r="77" spans="3:6" ht="12.75" customHeight="1">
      <c r="C77" s="11"/>
      <c r="D77" s="11"/>
      <c r="E77" s="11"/>
      <c r="F77" s="11"/>
    </row>
    <row r="78" spans="3:6" ht="12.75" customHeight="1">
      <c r="C78" s="11"/>
      <c r="D78" s="11"/>
      <c r="E78" s="11"/>
      <c r="F78" s="11"/>
    </row>
    <row r="79" spans="3:6" ht="12.75" customHeight="1">
      <c r="C79" s="11"/>
      <c r="D79" s="11"/>
      <c r="E79" s="11"/>
      <c r="F79" s="11"/>
    </row>
    <row r="80" spans="3:6" ht="12.75" customHeight="1">
      <c r="C80" s="11"/>
      <c r="D80" s="11"/>
      <c r="E80" s="11"/>
      <c r="F80" s="11"/>
    </row>
  </sheetData>
  <printOptions horizontalCentered="1" verticalCentered="1"/>
  <pageMargins left="0.75" right="0.75" top="1" bottom="0.35433070866141736" header="0" footer="0"/>
  <pageSetup fitToHeight="1" fitToWidth="1" horizontalDpi="600" verticalDpi="600" orientation="landscape" scale="78" r:id="rId5"/>
  <headerFooter alignWithMargins="0">
    <oddFooter>&amp;L&amp;8&amp;F-(&amp;A)-IPVA</oddFooter>
  </headerFooter>
  <drawing r:id="rId4"/>
  <legacyDrawing r:id="rId3"/>
  <oleObjects>
    <oleObject progId="Equation.2" shapeId="368703" r:id="rId1"/>
    <oleObject progId="Equation.2" shapeId="268710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Facultad de Ingeniería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Valdez</dc:creator>
  <cp:keywords/>
  <dc:description/>
  <cp:lastModifiedBy>División de Ciencias Básicas</cp:lastModifiedBy>
  <cp:lastPrinted>2009-02-13T15:22:21Z</cp:lastPrinted>
  <dcterms:created xsi:type="dcterms:W3CDTF">2002-09-26T13:55:24Z</dcterms:created>
  <dcterms:modified xsi:type="dcterms:W3CDTF">2009-02-13T15:30:14Z</dcterms:modified>
  <cp:category/>
  <cp:version/>
  <cp:contentType/>
  <cp:contentStatus/>
</cp:coreProperties>
</file>